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wd\nwp\STAFF\CenwP-PM\CenwP-PM-E\Staff\Langeslay\SCT\April 2018\"/>
    </mc:Choice>
  </mc:AlternateContent>
  <bookViews>
    <workbookView xWindow="0" yWindow="0" windowWidth="2310" windowHeight="1470"/>
  </bookViews>
  <sheets>
    <sheet name="Ranking Sheet " sheetId="8" r:id="rId1"/>
    <sheet name="Ranked Order" sheetId="9" r:id="rId2"/>
  </sheets>
  <definedNames>
    <definedName name="_xlnm._FilterDatabase" localSheetId="1" hidden="1">'Ranked Order'!#REF!</definedName>
    <definedName name="_xlnm._FilterDatabase" localSheetId="0" hidden="1">'Ranking Sheet '!$A$6:$Y$53</definedName>
    <definedName name="ADS_S_13_1_ADS_W_13_1" localSheetId="1">#REF!</definedName>
    <definedName name="ADS_S_13_1_ADS_W_13_1" localSheetId="0">#REF!</definedName>
    <definedName name="ADS_S_13_1_ADS_W_13_1">#REF!</definedName>
    <definedName name="ADS_S_15_1" localSheetId="1">#REF!</definedName>
    <definedName name="ADS_S_15_1" localSheetId="0">#REF!</definedName>
    <definedName name="ADS_S_15_1">#REF!</definedName>
    <definedName name="ADS_S_15_1_ADS_S_13_1_ADS_W_13_1" localSheetId="1">#REF!</definedName>
    <definedName name="ADS_S_15_1_ADS_S_13_1_ADS_W_13_1" localSheetId="0">#REF!</definedName>
    <definedName name="ADS_S_15_1_ADS_S_13_1_ADS_W_13_1">#REF!</definedName>
    <definedName name="AVS_P_08_01_AVS_P_08_02" localSheetId="1">#REF!</definedName>
    <definedName name="AVS_P_08_01_AVS_P_08_02" localSheetId="0">#REF!</definedName>
    <definedName name="AVS_P_08_01_AVS_P_08_02">#REF!</definedName>
    <definedName name="AVS_P_15_01" localSheetId="1">#REF!</definedName>
    <definedName name="AVS_P_15_01" localSheetId="0">#REF!</definedName>
    <definedName name="AVS_P_15_01">#REF!</definedName>
    <definedName name="AVS_W_14_1" localSheetId="1">#REF!</definedName>
    <definedName name="AVS_W_14_1" localSheetId="0">#REF!</definedName>
    <definedName name="AVS_W_14_1">#REF!</definedName>
    <definedName name="BPS_P_15_1" localSheetId="1">#REF!</definedName>
    <definedName name="BPS_P_15_1" localSheetId="0">#REF!</definedName>
    <definedName name="BPS_P_15_1">#REF!</definedName>
    <definedName name="EST_P_12_01_EST_P_15_01" localSheetId="1">#REF!</definedName>
    <definedName name="EST_P_12_01_EST_P_15_01" localSheetId="0">#REF!</definedName>
    <definedName name="EST_P_12_01_EST_P_15_01">#REF!</definedName>
    <definedName name="_xlnm.Print_Titles" localSheetId="1">'Ranked Order'!$6:$6</definedName>
    <definedName name="_xlnm.Print_Titles" localSheetId="0">'Ranking Sheet '!$6:$6</definedName>
    <definedName name="SPE_W_15_1" localSheetId="1">#REF!</definedName>
    <definedName name="SPE_W_15_1" localSheetId="0">#REF!</definedName>
    <definedName name="SPE_W_15_1">#REF!</definedName>
    <definedName name="SPE_W_15_2_SPE_W_15_3" localSheetId="1">#REF!</definedName>
    <definedName name="SPE_W_15_2_SPE_W_15_3" localSheetId="0">#REF!</definedName>
    <definedName name="SPE_W_15_2_SPE_W_15_3">#REF!</definedName>
    <definedName name="TSP_W_15_1" localSheetId="1">#REF!</definedName>
    <definedName name="TSP_W_15_1" localSheetId="0">#REF!</definedName>
    <definedName name="TSP_W_15_1">#REF!</definedName>
  </definedNames>
  <calcPr calcId="152511"/>
</workbook>
</file>

<file path=xl/calcChain.xml><?xml version="1.0" encoding="utf-8"?>
<calcChain xmlns="http://schemas.openxmlformats.org/spreadsheetml/2006/main">
  <c r="D13" i="9" l="1"/>
  <c r="E13" i="9" s="1"/>
  <c r="E16" i="9" s="1"/>
  <c r="D14" i="9"/>
  <c r="E14" i="9"/>
  <c r="D15" i="9"/>
  <c r="E15" i="9" s="1"/>
  <c r="E18" i="9" s="1"/>
  <c r="D16" i="9"/>
  <c r="D17" i="9"/>
  <c r="E17" i="9" s="1"/>
  <c r="E20" i="9" s="1"/>
  <c r="D18" i="9"/>
  <c r="D19" i="9"/>
  <c r="E19" i="9" s="1"/>
  <c r="E22" i="9" s="1"/>
  <c r="D20" i="9"/>
  <c r="D21" i="9"/>
  <c r="D22" i="9"/>
  <c r="D23" i="9"/>
  <c r="E23" i="9" s="1"/>
  <c r="E26" i="9" s="1"/>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12" i="9"/>
  <c r="E29" i="9" l="1"/>
  <c r="E32" i="9" s="1"/>
  <c r="E35" i="9" s="1"/>
  <c r="E38" i="9" s="1"/>
  <c r="E41" i="9" s="1"/>
  <c r="E44" i="9" s="1"/>
  <c r="E47" i="9" s="1"/>
  <c r="E50" i="9" s="1"/>
  <c r="E53" i="9" s="1"/>
  <c r="E56" i="9" s="1"/>
  <c r="E21" i="9"/>
  <c r="E24" i="9" s="1"/>
  <c r="E27" i="9" s="1"/>
  <c r="E30" i="9" s="1"/>
  <c r="E33" i="9" s="1"/>
  <c r="E36" i="9" s="1"/>
  <c r="E39" i="9" s="1"/>
  <c r="E42" i="9" s="1"/>
  <c r="E45" i="9" s="1"/>
  <c r="E48" i="9" s="1"/>
  <c r="E51" i="9" s="1"/>
  <c r="E54" i="9" s="1"/>
  <c r="E57" i="9" s="1"/>
  <c r="E25" i="9"/>
  <c r="E28" i="9" s="1"/>
  <c r="E31" i="9" s="1"/>
  <c r="E34" i="9" s="1"/>
  <c r="E37" i="9" s="1"/>
  <c r="E40" i="9" s="1"/>
  <c r="E43" i="9" s="1"/>
  <c r="E46" i="9" s="1"/>
  <c r="E49" i="9" s="1"/>
  <c r="E52" i="9" s="1"/>
  <c r="E55" i="9" s="1"/>
  <c r="E58" i="9" s="1"/>
  <c r="F6" i="9"/>
  <c r="E6" i="9"/>
  <c r="D6" i="9"/>
  <c r="I15" i="8"/>
  <c r="I16" i="8" s="1"/>
  <c r="I17" i="8" s="1"/>
  <c r="I18" i="8" s="1"/>
  <c r="I19" i="8" s="1"/>
  <c r="I20" i="8" s="1"/>
  <c r="I21" i="8" s="1"/>
  <c r="I22" i="8" s="1"/>
  <c r="I23" i="8" s="1"/>
  <c r="I24" i="8" s="1"/>
  <c r="I25" i="8" s="1"/>
  <c r="I26" i="8" s="1"/>
  <c r="I27" i="8" s="1"/>
  <c r="I28" i="8" s="1"/>
  <c r="I29" i="8" s="1"/>
  <c r="I30" i="8" s="1"/>
  <c r="I31" i="8" s="1"/>
  <c r="I32" i="8" s="1"/>
  <c r="I33" i="8" s="1"/>
  <c r="I34" i="8" s="1"/>
  <c r="I35" i="8" s="1"/>
  <c r="I36" i="8" s="1"/>
  <c r="I37" i="8" s="1"/>
  <c r="I38" i="8" s="1"/>
  <c r="I39" i="8" s="1"/>
  <c r="I40" i="8" s="1"/>
  <c r="I41" i="8" s="1"/>
  <c r="I42" i="8" s="1"/>
  <c r="I43" i="8" s="1"/>
  <c r="I44" i="8" s="1"/>
  <c r="I45" i="8" s="1"/>
  <c r="I46" i="8" s="1"/>
  <c r="I47" i="8" s="1"/>
  <c r="I48" i="8" s="1"/>
  <c r="I49" i="8" s="1"/>
  <c r="I50" i="8" s="1"/>
  <c r="I51" i="8" s="1"/>
  <c r="I52" i="8" s="1"/>
  <c r="I53" i="8" s="1"/>
  <c r="I54" i="8" s="1"/>
  <c r="I55" i="8" s="1"/>
  <c r="I56" i="8" s="1"/>
  <c r="I57" i="8" s="1"/>
  <c r="I58" i="8" s="1"/>
  <c r="I59" i="8" s="1"/>
  <c r="I60" i="8" s="1"/>
  <c r="I61" i="8" s="1"/>
  <c r="I14" i="8"/>
  <c r="I13" i="8"/>
  <c r="I8" i="8"/>
  <c r="D9" i="9" l="1"/>
  <c r="D8" i="9"/>
  <c r="E8" i="9" s="1"/>
  <c r="B2" i="9"/>
  <c r="I10" i="8"/>
  <c r="C5" i="9"/>
  <c r="C2" i="9"/>
  <c r="E9" i="9" l="1"/>
  <c r="Y55" i="8" l="1"/>
  <c r="Y54" i="8"/>
  <c r="A13" i="8"/>
  <c r="V8" i="8"/>
  <c r="E12" i="9" l="1"/>
  <c r="B12" i="9"/>
  <c r="F12" i="9"/>
  <c r="C12" i="9"/>
  <c r="A14" i="8"/>
  <c r="A15" i="8" s="1"/>
  <c r="A20" i="8" s="1"/>
  <c r="A21" i="8" s="1"/>
  <c r="C35" i="9" l="1"/>
  <c r="C28" i="9"/>
  <c r="B15" i="9"/>
  <c r="B44" i="9"/>
  <c r="B30" i="9"/>
  <c r="B50" i="9"/>
  <c r="C45" i="9"/>
  <c r="B23" i="9"/>
  <c r="F49" i="9"/>
  <c r="B32" i="9"/>
  <c r="F57" i="9"/>
  <c r="F27" i="9"/>
  <c r="F58" i="9"/>
  <c r="C22" i="9"/>
  <c r="B47" i="9"/>
  <c r="F24" i="9"/>
  <c r="B33" i="9"/>
  <c r="B39" i="9"/>
  <c r="F16" i="9"/>
  <c r="B49" i="9"/>
  <c r="F26" i="9"/>
  <c r="F17" i="9"/>
  <c r="C38" i="9"/>
  <c r="F50" i="9"/>
  <c r="C37" i="9"/>
  <c r="F14" i="9"/>
  <c r="F13" i="9"/>
  <c r="F40" i="9"/>
  <c r="C19" i="9"/>
  <c r="B16" i="9"/>
  <c r="F33" i="9"/>
  <c r="F43" i="9"/>
  <c r="F42" i="9"/>
  <c r="C21" i="9"/>
  <c r="B56" i="9"/>
  <c r="C14" i="9"/>
  <c r="C51" i="9"/>
  <c r="C34" i="9"/>
  <c r="C18" i="9"/>
  <c r="F45" i="9"/>
  <c r="C39" i="9"/>
  <c r="B34" i="9"/>
  <c r="F28" i="9"/>
  <c r="C23" i="9"/>
  <c r="B18" i="9"/>
  <c r="B46" i="9"/>
  <c r="B29" i="9"/>
  <c r="C52" i="9"/>
  <c r="C49" i="9"/>
  <c r="B43" i="9"/>
  <c r="F37" i="9"/>
  <c r="C32" i="9"/>
  <c r="B27" i="9"/>
  <c r="F21" i="9"/>
  <c r="C15" i="9"/>
  <c r="F39" i="9"/>
  <c r="F23" i="9"/>
  <c r="B53" i="9"/>
  <c r="F47" i="9"/>
  <c r="C41" i="9"/>
  <c r="B36" i="9"/>
  <c r="F30" i="9"/>
  <c r="C25" i="9"/>
  <c r="B20" i="9"/>
  <c r="F55" i="9"/>
  <c r="B17" i="9"/>
  <c r="C57" i="9"/>
  <c r="F54" i="9"/>
  <c r="C58" i="9"/>
  <c r="B14" i="9"/>
  <c r="C44" i="9"/>
  <c r="B13" i="9"/>
  <c r="C47" i="9"/>
  <c r="C30" i="9"/>
  <c r="B51" i="9"/>
  <c r="C43" i="9"/>
  <c r="B38" i="9"/>
  <c r="F32" i="9"/>
  <c r="C27" i="9"/>
  <c r="B22" i="9"/>
  <c r="F15" i="9"/>
  <c r="B41" i="9"/>
  <c r="B25" i="9"/>
  <c r="C53" i="9"/>
  <c r="B48" i="9"/>
  <c r="F41" i="9"/>
  <c r="C36" i="9"/>
  <c r="B31" i="9"/>
  <c r="F25" i="9"/>
  <c r="C20" i="9"/>
  <c r="F52" i="9"/>
  <c r="F35" i="9"/>
  <c r="F19" i="9"/>
  <c r="F51" i="9"/>
  <c r="C46" i="9"/>
  <c r="B40" i="9"/>
  <c r="F34" i="9"/>
  <c r="C29" i="9"/>
  <c r="B24" i="9"/>
  <c r="F18" i="9"/>
  <c r="F56" i="9"/>
  <c r="C56" i="9"/>
  <c r="C54" i="9"/>
  <c r="C17" i="9"/>
  <c r="B58" i="9"/>
  <c r="C13" i="9"/>
  <c r="F44" i="9"/>
  <c r="C42" i="9"/>
  <c r="C26" i="9"/>
  <c r="C48" i="9"/>
  <c r="B42" i="9"/>
  <c r="F36" i="9"/>
  <c r="C31" i="9"/>
  <c r="B26" i="9"/>
  <c r="F20" i="9"/>
  <c r="B37" i="9"/>
  <c r="B21" i="9"/>
  <c r="B52" i="9"/>
  <c r="F46" i="9"/>
  <c r="C40" i="9"/>
  <c r="B35" i="9"/>
  <c r="F29" i="9"/>
  <c r="C24" i="9"/>
  <c r="B19" i="9"/>
  <c r="F48" i="9"/>
  <c r="F31" i="9"/>
  <c r="F53" i="9"/>
  <c r="C50" i="9"/>
  <c r="B45" i="9"/>
  <c r="F38" i="9"/>
  <c r="C33" i="9"/>
  <c r="B28" i="9"/>
  <c r="F22" i="9"/>
  <c r="C16" i="9"/>
  <c r="B54" i="9"/>
  <c r="B55" i="9"/>
  <c r="C55" i="9"/>
  <c r="B57" i="9"/>
</calcChain>
</file>

<file path=xl/sharedStrings.xml><?xml version="1.0" encoding="utf-8"?>
<sst xmlns="http://schemas.openxmlformats.org/spreadsheetml/2006/main" count="293" uniqueCount="187">
  <si>
    <t>Measure</t>
  </si>
  <si>
    <t>Project Location</t>
  </si>
  <si>
    <t>ESTU</t>
  </si>
  <si>
    <t>JDA</t>
  </si>
  <si>
    <t>TDA</t>
  </si>
  <si>
    <t>SYS</t>
  </si>
  <si>
    <t>Willamette</t>
  </si>
  <si>
    <t>Total - Willamette</t>
  </si>
  <si>
    <t>IHR</t>
  </si>
  <si>
    <t>LGO</t>
  </si>
  <si>
    <t>LGR</t>
  </si>
  <si>
    <t>MCN</t>
  </si>
  <si>
    <t>Avian Island PIT Detection</t>
  </si>
  <si>
    <t>Line #</t>
  </si>
  <si>
    <t>Mandatory or S&amp;A Item Indicator (If Y Item Not Rated and Score is M)</t>
  </si>
  <si>
    <t>ID Score</t>
  </si>
  <si>
    <t>OR Score</t>
  </si>
  <si>
    <t>WA Score</t>
  </si>
  <si>
    <t>Nez Perce</t>
  </si>
  <si>
    <t>Yakama Nation</t>
  </si>
  <si>
    <t>Warm Springs</t>
  </si>
  <si>
    <t>Umatilla</t>
  </si>
  <si>
    <t>NOAA Score</t>
  </si>
  <si>
    <t>FWS Score</t>
  </si>
  <si>
    <t>BPA Score</t>
  </si>
  <si>
    <t>CORPS Score</t>
  </si>
  <si>
    <t xml:space="preserve">FCRPS </t>
  </si>
  <si>
    <t>Y</t>
  </si>
  <si>
    <t>M</t>
  </si>
  <si>
    <t>Various FCRPS</t>
  </si>
  <si>
    <t>Agency Remarks During Ranking</t>
  </si>
  <si>
    <t>Lamprey (NWW/NWP)</t>
  </si>
  <si>
    <t>District</t>
  </si>
  <si>
    <t>P</t>
  </si>
  <si>
    <t>P/W</t>
  </si>
  <si>
    <t>W</t>
  </si>
  <si>
    <t xml:space="preserve">Estuary Habitat Studies </t>
  </si>
  <si>
    <t xml:space="preserve">CURRENT REMARKS </t>
  </si>
  <si>
    <t>CRFM FY18 RANKING SPREADSHEET</t>
  </si>
  <si>
    <t>Avian Predation - Cormorant Management and Monitoring</t>
  </si>
  <si>
    <t>John Day Avian Wires</t>
  </si>
  <si>
    <t>Inland Avian Predation</t>
  </si>
  <si>
    <t>Snake River Fall Chinook System Survival Study</t>
  </si>
  <si>
    <t>Temperature modeling / Scope refinement</t>
  </si>
  <si>
    <t>Study completion / report</t>
  </si>
  <si>
    <t>Evaluate Feasibility of Alternatives for More Acceptable Turbine Blade Blocking</t>
  </si>
  <si>
    <t>BON/JDA/TDA</t>
  </si>
  <si>
    <t>Spillway and Turbine PIT Tag Detection Feasibility Study (Placeholder)</t>
  </si>
  <si>
    <t>Not in FY18 Pbud</t>
  </si>
  <si>
    <t>Initiated in late FY17 - requires SA/EDC in FY18 - NOT in FY18 Pbud</t>
  </si>
  <si>
    <t xml:space="preserve">BON </t>
  </si>
  <si>
    <t>BON</t>
  </si>
  <si>
    <t>Turbine Survival Program</t>
  </si>
  <si>
    <t>LMN</t>
  </si>
  <si>
    <t>Funding included under FCRPS Court Ordered Spill Evaluation (Scope TBD) / cost to be broken out once studies are scoped</t>
  </si>
  <si>
    <t>28b</t>
  </si>
  <si>
    <t>Project Title</t>
  </si>
  <si>
    <t>Description (FY18 Scope)</t>
  </si>
  <si>
    <t>Implementation of DCCO EIS and DCCO Management Plan - depredation, monitoring and terrain modifications</t>
  </si>
  <si>
    <t>SA/EDC for Phase 2 construction; including contract mod contingency</t>
  </si>
  <si>
    <t>John Day Adult PIT Detection</t>
  </si>
  <si>
    <t>This task/budget was not included in FY18 PBUD</t>
  </si>
  <si>
    <t>SA/EDC for remaining construction; project closeout</t>
  </si>
  <si>
    <t>Lower Columbia/estuary PIT trawl, data analysis and report; oversight</t>
  </si>
  <si>
    <t>Project closeout; final reporting</t>
  </si>
  <si>
    <t>Internal and external program coordination; oversight; project and budget support</t>
  </si>
  <si>
    <t>Added 10-18-2017</t>
  </si>
  <si>
    <t>Lower Monumental Outfall Primary Bypass Pipe Expansion Joint Deficiency Correction</t>
  </si>
  <si>
    <t>Little Goose Spillway Weir Boat Barrier</t>
  </si>
  <si>
    <t>Budget reduction on 10-18-17; determined M at 9/7/17 SCT meeting.</t>
  </si>
  <si>
    <t xml:space="preserve">Little Goose Spillway Weir  </t>
  </si>
  <si>
    <t xml:space="preserve">Lower Granite Spillway PIT Detection </t>
  </si>
  <si>
    <t>Lower Granite Spillway PIT Tag Detection - Post Construction Monitoring</t>
  </si>
  <si>
    <t>Lower Granite Surface Passage Modifications</t>
  </si>
  <si>
    <t>Lower Granite Juvenile Passage Performance Verification Monitoring</t>
  </si>
  <si>
    <t>Project P2 ID</t>
  </si>
  <si>
    <t>Project oversight and closeout</t>
  </si>
  <si>
    <t>Columbia River System Operations (CRSO) EIS</t>
  </si>
  <si>
    <t>Study completion; final report</t>
  </si>
  <si>
    <t>Coordination; project and budget support; COP updates</t>
  </si>
  <si>
    <r>
      <t>Smolt Susceptibility to Avian Predation Post-Bonneville (</t>
    </r>
    <r>
      <rPr>
        <b/>
        <sz val="12"/>
        <rFont val="Arial"/>
        <family val="2"/>
      </rPr>
      <t>Placeholder</t>
    </r>
    <r>
      <rPr>
        <sz val="12"/>
        <rFont val="Arial"/>
        <family val="2"/>
      </rPr>
      <t>)</t>
    </r>
  </si>
  <si>
    <t>Mandatory for safety.</t>
  </si>
  <si>
    <t>Bonneville Powerhouse 2 Fish Guidance Efficiency</t>
  </si>
  <si>
    <t>PM</t>
  </si>
  <si>
    <t>Medina</t>
  </si>
  <si>
    <t>Bonneville Powerhouse 2 Floating Orifice Gates/Bulkheads</t>
  </si>
  <si>
    <t>Ball</t>
  </si>
  <si>
    <t>Project oversight and closeout; locking nut/welding modification prior to closeout</t>
  </si>
  <si>
    <t>Bonneville PIT Detection</t>
  </si>
  <si>
    <t>TBD</t>
  </si>
  <si>
    <t>Winters</t>
  </si>
  <si>
    <t>Recover PIT tags from East Sand Island DCCO and CATE colonies; analysis and reporting; oversight</t>
  </si>
  <si>
    <t>SA/EDC and mod contingency; oversight</t>
  </si>
  <si>
    <t>Turaski</t>
  </si>
  <si>
    <t>The Dalles East Fish Ladder Emergency Auxiliary Water Supply</t>
  </si>
  <si>
    <t>Gibbons</t>
  </si>
  <si>
    <t>Richards</t>
  </si>
  <si>
    <t>Lower Columbia River Juvenile Survival Studies</t>
  </si>
  <si>
    <t>Eppard</t>
  </si>
  <si>
    <t>Adams</t>
  </si>
  <si>
    <t>Reservoir Temperature Monitoring at Lower Columbia River Dams</t>
  </si>
  <si>
    <t>FCRPS CRFM Program Management (NWP)</t>
  </si>
  <si>
    <t>Chane</t>
  </si>
  <si>
    <t>Insert</t>
  </si>
  <si>
    <t>Prepare alternative impact statement</t>
  </si>
  <si>
    <t>Ament</t>
  </si>
  <si>
    <t>Juvenile and adult passage and survival studies; oversight and coordination</t>
  </si>
  <si>
    <r>
      <t>The Dalles Sluiceway PIT Detection Feasibility Evaluation (</t>
    </r>
    <r>
      <rPr>
        <b/>
        <sz val="12"/>
        <color theme="1"/>
        <rFont val="Arial"/>
        <family val="2"/>
      </rPr>
      <t>Placeholder</t>
    </r>
    <r>
      <rPr>
        <sz val="12"/>
        <color theme="1"/>
        <rFont val="Arial"/>
        <family val="2"/>
      </rPr>
      <t>)</t>
    </r>
  </si>
  <si>
    <t>Sheepy Lake Caspian Tern Island</t>
  </si>
  <si>
    <t>Develop spill patterns; John Day physical model design and construction; oversight</t>
  </si>
  <si>
    <t>FCRPS Spill to the Gas Cap - Spill Pattern Development</t>
  </si>
  <si>
    <t>FCRPS Spill to Gas Cap - Adult and Juvenile Studies</t>
  </si>
  <si>
    <t>Little Goose Adult Ladder Temperature Mitigation</t>
  </si>
  <si>
    <t>LWG</t>
  </si>
  <si>
    <t>Caspian Tern Management Plan (Avian Predation Monitoring)</t>
  </si>
  <si>
    <t>Regular monitoring, hazing and dissuasion on East Sand Island and Corps constructed islands; oversight and closeout</t>
  </si>
  <si>
    <t>Lamprey</t>
  </si>
  <si>
    <t>Total - Lamprey (NWW/NWP)</t>
  </si>
  <si>
    <t>Total - Willamette (NWP)</t>
  </si>
  <si>
    <t>McNary Avian Water Cannon Deficiency Correction and Avian Wire Design Feasibility Report</t>
  </si>
  <si>
    <t>Wik</t>
  </si>
  <si>
    <t>Turbine Passage Survival Program - Ice Harbor Test Turbine</t>
  </si>
  <si>
    <t>Crum</t>
  </si>
  <si>
    <t>Sands</t>
  </si>
  <si>
    <t>Aston</t>
  </si>
  <si>
    <t>Heller</t>
  </si>
  <si>
    <t>Lower Granite Juvenile Bypass Facility - Phase 1a (Gatewell to Separator), Phase 1b (Outfall) and Follow-On</t>
  </si>
  <si>
    <t xml:space="preserve">Lower Granite Spillway Weir Boat Barrier </t>
  </si>
  <si>
    <t>Lower Granite Adult Ladder Temperature Mitigation: Post-Construction Monitoring</t>
  </si>
  <si>
    <t>Little Goose Adult Ladder Temperature Mitigation: Post-Construction Monitoring</t>
  </si>
  <si>
    <t>AMIP Spill Test</t>
  </si>
  <si>
    <t>Placeholder - Not currently in budget</t>
  </si>
  <si>
    <t>FCRPS CRFM Program Management and COP Updates (NWW)</t>
  </si>
  <si>
    <t>Colter</t>
  </si>
  <si>
    <t>Snake River Adult Sockeye Passage Initiatives</t>
  </si>
  <si>
    <r>
      <t>Insert title (</t>
    </r>
    <r>
      <rPr>
        <b/>
        <sz val="12"/>
        <color rgb="FFFF0000"/>
        <rFont val="Arial"/>
        <family val="2"/>
      </rPr>
      <t>Placeholder</t>
    </r>
    <r>
      <rPr>
        <sz val="12"/>
        <color rgb="FFFF0000"/>
        <rFont val="Arial"/>
        <family val="2"/>
      </rPr>
      <t>)</t>
    </r>
  </si>
  <si>
    <t>John Day Mitigation</t>
  </si>
  <si>
    <t>Analysis for JDA - TAP</t>
  </si>
  <si>
    <t>Updated By:  I. Chane</t>
  </si>
  <si>
    <t>Sheepy Island Reconstruction (CATES / EIS) SA/EDC - work to be completed in FY18</t>
  </si>
  <si>
    <t>Fabrication and installation of bulkheads on the Bonn Floating Orifice Gates (contract ready to advertise)</t>
  </si>
  <si>
    <t>Assess feasibility of prototype PIT detection located at juvenile outfall piers below Bonneville Dam</t>
  </si>
  <si>
    <t>Feasibility in FY18 with possible installation in FY19</t>
  </si>
  <si>
    <t>Not initially in FY18 budget - coordination with TAC and further analysis</t>
  </si>
  <si>
    <t>Monitoring of forebay temperatures for assessing stratification/profile (July-August). Preparation for deployment in 2018.</t>
  </si>
  <si>
    <t>McNary Top Spill Weir (TSW) Permanence</t>
  </si>
  <si>
    <t>Balloon tag and PIT study; oversight</t>
  </si>
  <si>
    <t>Deferred to FY19 pending FY18 funding availability</t>
  </si>
  <si>
    <t>Oversight of FY17/FY18 studies - preparation for AEMR report and synthesis in FY19</t>
  </si>
  <si>
    <t>Design effort in FY18.  Design includes: TSW 1a leaf closure leaf seal, hoist stilts and deck mods, and replace two upper leaves.</t>
  </si>
  <si>
    <t>EDC and S&amp;A effort in FY18.  Close out will also occur.</t>
  </si>
  <si>
    <t>Alturk</t>
  </si>
  <si>
    <t xml:space="preserve">Lower Granite Juvenile Passage Performance Verification Monitoring </t>
  </si>
  <si>
    <t>Repair of trolley pipe system and oversight of studies.</t>
  </si>
  <si>
    <t>EDC, S&amp;A and contract modifications for system so we can pass fish by April 16 2018.  Automation of orifices will occur in FY19.  Design effort for follow on contract for site and safety requirements.</t>
  </si>
  <si>
    <t>FY18 activities include follow-up for the contract and MIPR, adding a forebay temperature string to Lower Monumental and Ice Harbor dams, maintenance of existing temperature arrays, adding temperature monitoring at McNary, looking at possibilities for improving temperature regimes at Lower Monumental and Ice Harbor ladders and assessing possibilities for trap and haul locations/facilities on Lower Snake River projects.</t>
  </si>
  <si>
    <t>scope to be determined.  May be covered by other studies.</t>
  </si>
  <si>
    <t>provide oversight and support to system wide efforts</t>
  </si>
  <si>
    <t>Snake River Intake Gate Closure</t>
  </si>
  <si>
    <t>NA</t>
  </si>
  <si>
    <t>Design and construction contract award to correct joint deficiency on outfall pipe</t>
  </si>
  <si>
    <t>Complete fabrication and installation of permanent cooling system at fish ladder exit.  Complete design and contract award on power supply.</t>
  </si>
  <si>
    <t>Design 30% plans and specification to support a design build contract</t>
  </si>
  <si>
    <t>Reinstate 10 Minute Criteria Alternatives Evaluation - Review alternatives and complete a fish passage plan (FPP) that addresses how to meet 10-minute closure</t>
  </si>
  <si>
    <t>Design and contract award to address water cannon/sprinkler deficiencies.  Additionally a limited evaluation on avian wire arrays will occur that focuses on placement of wires if water cannon/sprinkler system is not satisfactory.</t>
  </si>
  <si>
    <t>SA/EDC &amp; commissioning</t>
  </si>
  <si>
    <t>Purchase signs.  Project close out.</t>
  </si>
  <si>
    <t>McGill</t>
  </si>
  <si>
    <t>Lower Granite JBS Upgrade Post Construction Evaluation</t>
  </si>
  <si>
    <t>Post construction evaluation on JBS upgrade</t>
  </si>
  <si>
    <t>oversight of biostat contract</t>
  </si>
  <si>
    <t>Oversight in FY18.  Trolley pipe contract has been delayed.  work will shift into FY19. Characterize the pressure, sheer, and strike environment; and estimate direct injury rates and direct survival rates of juvenile salmon through the new fixed blade turbine in Unit 2 using balloon tagged salmon and sensor fish.</t>
  </si>
  <si>
    <t>Award design build contract for spillway pit tag detection system at Lower Granite.</t>
  </si>
  <si>
    <t>Passage and survival study at Lower Granite.  Purchase acoustic transmitters for the Lower Granite survival study that will also be used for the spill evaluation studies.</t>
  </si>
  <si>
    <t>Lower Monumental deferred until more units are online.  Alternatives for Lower Granite were evaluated and proposed solution is being routed for consideration.</t>
  </si>
  <si>
    <t>LMO and LWG SOG vs PROG (SR 10-min intake gate closure)</t>
  </si>
  <si>
    <t>Model construction / Modeling</t>
  </si>
  <si>
    <t>FY19 Current Capability</t>
  </si>
  <si>
    <t>CRFM FY19 RANKING SPREADSHEET</t>
  </si>
  <si>
    <t>FY2019 PBUD TOTAL $46M - $28.975M FCRPS, $17.025M Willamette, and $0 Lamprey</t>
  </si>
  <si>
    <t>House - ?</t>
  </si>
  <si>
    <t>Senate - ?</t>
  </si>
  <si>
    <t>PBud- $46M</t>
  </si>
  <si>
    <t>Version: 4/18/2018 (Version 1.0)</t>
  </si>
  <si>
    <t>FY19 Preliminary Cumulative</t>
  </si>
  <si>
    <t>FY19 Pbud</t>
  </si>
  <si>
    <t>SCT 2019 Average Score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</si>
</sst>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mmmm\ d\,\ yyyy;@"/>
    <numFmt numFmtId="165" formatCode="0.0"/>
  </numFmts>
  <fonts count="17" x14ac:knownFonts="1">
    <font>
      <sz val="10"/>
      <color theme="1"/>
      <name val="Arial"/>
      <family val="2"/>
    </font>
    <font>
      <sz val="11"/>
      <color theme="1"/>
      <name val="Calibri"/>
      <family val="2"/>
      <scheme val="minor"/>
    </font>
    <font>
      <b/>
      <sz val="10"/>
      <color theme="1"/>
      <name val="Arial"/>
      <family val="2"/>
    </font>
    <font>
      <b/>
      <sz val="10"/>
      <name val="Arial"/>
      <family val="2"/>
    </font>
    <font>
      <b/>
      <sz val="16"/>
      <color theme="1"/>
      <name val="Arial"/>
      <family val="2"/>
    </font>
    <font>
      <sz val="10"/>
      <color theme="1"/>
      <name val="Arial"/>
      <family val="2"/>
    </font>
    <font>
      <sz val="11"/>
      <color theme="1"/>
      <name val="Calibri"/>
      <family val="2"/>
      <scheme val="minor"/>
    </font>
    <font>
      <b/>
      <sz val="12"/>
      <name val="Arial"/>
      <family val="2"/>
    </font>
    <font>
      <sz val="12"/>
      <color theme="1"/>
      <name val="Arial"/>
      <family val="2"/>
    </font>
    <font>
      <b/>
      <sz val="11"/>
      <color theme="1"/>
      <name val="Arial"/>
      <family val="2"/>
    </font>
    <font>
      <b/>
      <sz val="12"/>
      <color theme="1"/>
      <name val="Arial"/>
      <family val="2"/>
    </font>
    <font>
      <sz val="12"/>
      <name val="Arial"/>
      <family val="2"/>
    </font>
    <font>
      <strike/>
      <sz val="12"/>
      <color theme="1"/>
      <name val="Arial"/>
      <family val="2"/>
    </font>
    <font>
      <sz val="12"/>
      <color rgb="FFFF0000"/>
      <name val="Arial"/>
      <family val="2"/>
    </font>
    <font>
      <b/>
      <sz val="12"/>
      <color rgb="FFFF0000"/>
      <name val="Arial"/>
      <family val="2"/>
    </font>
    <font>
      <sz val="10"/>
      <color theme="3"/>
      <name val="Arial"/>
      <family val="2"/>
    </font>
    <font>
      <b/>
      <sz val="9"/>
      <color theme="1"/>
      <name val="Arial"/>
      <family val="2"/>
    </font>
  </fonts>
  <fills count="14">
    <fill>
      <patternFill patternType="none"/>
    </fill>
    <fill>
      <patternFill patternType="gray125"/>
    </fill>
    <fill>
      <patternFill patternType="solid">
        <fgColor rgb="FFE3E3E3"/>
        <bgColor rgb="FF000000"/>
      </patternFill>
    </fill>
    <fill>
      <patternFill patternType="solid">
        <fgColor rgb="FF00B050"/>
        <bgColor rgb="FF000000"/>
      </patternFill>
    </fill>
    <fill>
      <patternFill patternType="solid">
        <fgColor rgb="FFFFC000"/>
        <bgColor indexed="64"/>
      </patternFill>
    </fill>
    <fill>
      <patternFill patternType="solid">
        <fgColor theme="3" tint="0.59999389629810485"/>
        <bgColor rgb="FF000000"/>
      </patternFill>
    </fill>
    <fill>
      <patternFill patternType="solid">
        <fgColor theme="3" tint="0.59999389629810485"/>
        <bgColor indexed="64"/>
      </patternFill>
    </fill>
    <fill>
      <patternFill patternType="solid">
        <fgColor indexed="51"/>
        <bgColor indexed="64"/>
      </patternFill>
    </fill>
    <fill>
      <patternFill patternType="solid">
        <fgColor theme="3" tint="0.59999389629810485"/>
        <bgColor theme="3" tint="0.59996337778862885"/>
      </patternFill>
    </fill>
    <fill>
      <patternFill patternType="solid">
        <fgColor rgb="FF92D050"/>
        <bgColor rgb="FF000000"/>
      </patternFill>
    </fill>
    <fill>
      <patternFill patternType="solid">
        <fgColor rgb="FFFFFF99"/>
        <bgColor rgb="FF000000"/>
      </patternFill>
    </fill>
    <fill>
      <patternFill patternType="solid">
        <fgColor rgb="FFFFFF99"/>
        <bgColor indexed="64"/>
      </patternFill>
    </fill>
    <fill>
      <patternFill patternType="solid">
        <fgColor theme="4" tint="0.39997558519241921"/>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4">
    <xf numFmtId="164" fontId="0" fillId="0" borderId="0"/>
    <xf numFmtId="164" fontId="5" fillId="0" borderId="0"/>
    <xf numFmtId="164" fontId="6" fillId="0" borderId="0"/>
    <xf numFmtId="164" fontId="1" fillId="0" borderId="0"/>
  </cellStyleXfs>
  <cellXfs count="128">
    <xf numFmtId="164" fontId="0" fillId="0" borderId="0" xfId="0"/>
    <xf numFmtId="164" fontId="0" fillId="0" borderId="0" xfId="0" applyAlignment="1">
      <alignment wrapText="1"/>
    </xf>
    <xf numFmtId="164" fontId="3" fillId="2" borderId="1" xfId="0" applyFont="1" applyFill="1" applyBorder="1" applyAlignment="1">
      <alignment horizontal="center" wrapText="1"/>
    </xf>
    <xf numFmtId="164" fontId="3" fillId="3" borderId="1" xfId="0" applyFont="1" applyFill="1" applyBorder="1" applyAlignment="1">
      <alignment horizontal="center" wrapText="1"/>
    </xf>
    <xf numFmtId="164" fontId="0" fillId="0" borderId="1" xfId="0" applyBorder="1" applyAlignment="1">
      <alignment wrapText="1"/>
    </xf>
    <xf numFmtId="3" fontId="0" fillId="0" borderId="0" xfId="0" applyNumberFormat="1"/>
    <xf numFmtId="164" fontId="0" fillId="0" borderId="0" xfId="0" applyBorder="1" applyAlignment="1">
      <alignment wrapText="1"/>
    </xf>
    <xf numFmtId="164" fontId="3" fillId="7" borderId="1" xfId="0" applyFont="1" applyFill="1" applyBorder="1" applyAlignment="1">
      <alignment horizontal="center" wrapText="1"/>
    </xf>
    <xf numFmtId="164" fontId="0" fillId="6" borderId="0" xfId="0" applyFill="1"/>
    <xf numFmtId="164" fontId="0" fillId="8" borderId="3" xfId="0" applyFill="1" applyBorder="1" applyAlignment="1">
      <alignment horizontal="center"/>
    </xf>
    <xf numFmtId="164" fontId="0" fillId="0" borderId="0" xfId="0" applyAlignment="1">
      <alignment horizontal="center"/>
    </xf>
    <xf numFmtId="164" fontId="0" fillId="0" borderId="1" xfId="0" applyFill="1" applyBorder="1" applyAlignment="1">
      <alignment horizontal="center"/>
    </xf>
    <xf numFmtId="164" fontId="2" fillId="0" borderId="0" xfId="0" applyFont="1" applyBorder="1" applyAlignment="1">
      <alignment wrapText="1"/>
    </xf>
    <xf numFmtId="164" fontId="2" fillId="8" borderId="3" xfId="0" applyFont="1" applyFill="1" applyBorder="1" applyAlignment="1">
      <alignment horizontal="left" wrapText="1"/>
    </xf>
    <xf numFmtId="164" fontId="2" fillId="0" borderId="0" xfId="0" applyFont="1" applyFill="1" applyBorder="1" applyAlignment="1">
      <alignment wrapText="1"/>
    </xf>
    <xf numFmtId="164" fontId="0" fillId="0" borderId="1" xfId="0" applyBorder="1" applyAlignment="1">
      <alignment horizontal="center"/>
    </xf>
    <xf numFmtId="3" fontId="0" fillId="0" borderId="1" xfId="0" applyNumberFormat="1" applyBorder="1"/>
    <xf numFmtId="164" fontId="0" fillId="0" borderId="0" xfId="0" applyFill="1" applyBorder="1"/>
    <xf numFmtId="0" fontId="4" fillId="0" borderId="0" xfId="0" applyNumberFormat="1" applyFont="1" applyAlignment="1">
      <alignment horizontal="left"/>
    </xf>
    <xf numFmtId="0" fontId="0" fillId="0" borderId="0" xfId="0" applyNumberFormat="1"/>
    <xf numFmtId="0" fontId="3" fillId="2" borderId="1" xfId="0" applyNumberFormat="1" applyFont="1" applyFill="1" applyBorder="1" applyAlignment="1">
      <alignment horizontal="center" wrapText="1"/>
    </xf>
    <xf numFmtId="0" fontId="0" fillId="6" borderId="6" xfId="0" applyNumberFormat="1" applyFill="1" applyBorder="1"/>
    <xf numFmtId="0" fontId="0" fillId="0" borderId="1" xfId="0" applyNumberFormat="1" applyBorder="1"/>
    <xf numFmtId="0" fontId="0" fillId="6" borderId="2" xfId="0" applyNumberFormat="1" applyFill="1" applyBorder="1"/>
    <xf numFmtId="0" fontId="0" fillId="0" borderId="1" xfId="0" applyNumberFormat="1" applyFill="1" applyBorder="1"/>
    <xf numFmtId="0" fontId="0" fillId="0" borderId="0" xfId="0" applyNumberFormat="1" applyAlignment="1">
      <alignment wrapText="1"/>
    </xf>
    <xf numFmtId="164" fontId="2" fillId="0" borderId="1" xfId="0" applyFont="1" applyFill="1" applyBorder="1" applyAlignment="1">
      <alignment wrapText="1"/>
    </xf>
    <xf numFmtId="3" fontId="0" fillId="0" borderId="0" xfId="0" applyNumberFormat="1" applyFill="1"/>
    <xf numFmtId="164" fontId="0" fillId="0" borderId="0" xfId="0" applyFill="1"/>
    <xf numFmtId="164" fontId="2" fillId="0" borderId="5" xfId="0" applyFont="1" applyBorder="1" applyAlignment="1">
      <alignment wrapText="1"/>
    </xf>
    <xf numFmtId="164" fontId="0" fillId="0" borderId="0" xfId="0" applyBorder="1"/>
    <xf numFmtId="164" fontId="0" fillId="0" borderId="0" xfId="0" applyFill="1" applyBorder="1" applyAlignment="1">
      <alignment wrapText="1"/>
    </xf>
    <xf numFmtId="164" fontId="0" fillId="0" borderId="1" xfId="0" applyBorder="1" applyAlignment="1">
      <alignment horizontal="right"/>
    </xf>
    <xf numFmtId="164" fontId="0" fillId="6" borderId="3" xfId="0" applyFill="1" applyBorder="1" applyAlignment="1">
      <alignment horizontal="right"/>
    </xf>
    <xf numFmtId="3" fontId="0" fillId="0" borderId="0" xfId="0" applyNumberFormat="1" applyBorder="1"/>
    <xf numFmtId="3" fontId="2" fillId="0" borderId="0" xfId="0" applyNumberFormat="1" applyFont="1" applyFill="1" applyBorder="1"/>
    <xf numFmtId="1" fontId="0" fillId="0" borderId="0" xfId="0" applyNumberFormat="1" applyBorder="1"/>
    <xf numFmtId="3" fontId="0" fillId="0" borderId="0" xfId="0" applyNumberFormat="1" applyFill="1" applyBorder="1"/>
    <xf numFmtId="1" fontId="0" fillId="0" borderId="0" xfId="0" applyNumberFormat="1" applyFill="1" applyBorder="1"/>
    <xf numFmtId="0" fontId="7" fillId="2" borderId="1" xfId="0" applyNumberFormat="1" applyFont="1" applyFill="1" applyBorder="1" applyAlignment="1">
      <alignment horizontal="center" wrapText="1"/>
    </xf>
    <xf numFmtId="164" fontId="7" fillId="2" borderId="1" xfId="0" applyFont="1" applyFill="1" applyBorder="1" applyAlignment="1">
      <alignment horizontal="center" wrapText="1"/>
    </xf>
    <xf numFmtId="164" fontId="7" fillId="7" borderId="1" xfId="0" applyFont="1" applyFill="1" applyBorder="1" applyAlignment="1">
      <alignment horizontal="center" wrapText="1"/>
    </xf>
    <xf numFmtId="164" fontId="7" fillId="7" borderId="2" xfId="0" applyFont="1" applyFill="1" applyBorder="1" applyAlignment="1">
      <alignment wrapText="1"/>
    </xf>
    <xf numFmtId="164" fontId="7" fillId="4" borderId="1" xfId="0" applyFont="1" applyFill="1" applyBorder="1" applyAlignment="1">
      <alignment wrapText="1"/>
    </xf>
    <xf numFmtId="164" fontId="8" fillId="0" borderId="0" xfId="0" applyFont="1"/>
    <xf numFmtId="3" fontId="8" fillId="0" borderId="0" xfId="0" applyNumberFormat="1" applyFont="1"/>
    <xf numFmtId="0" fontId="8" fillId="6" borderId="6" xfId="0" applyNumberFormat="1" applyFont="1" applyFill="1" applyBorder="1"/>
    <xf numFmtId="0" fontId="8" fillId="0" borderId="1" xfId="0" applyNumberFormat="1" applyFont="1" applyFill="1" applyBorder="1"/>
    <xf numFmtId="164" fontId="8" fillId="0" borderId="1" xfId="0" applyFont="1" applyFill="1" applyBorder="1" applyAlignment="1">
      <alignment horizontal="center"/>
    </xf>
    <xf numFmtId="164" fontId="10" fillId="0" borderId="1" xfId="0" applyFont="1" applyFill="1" applyBorder="1" applyAlignment="1">
      <alignment wrapText="1"/>
    </xf>
    <xf numFmtId="0" fontId="10" fillId="0" borderId="1" xfId="0" applyNumberFormat="1" applyFont="1" applyFill="1" applyBorder="1" applyAlignment="1">
      <alignment horizontal="center"/>
    </xf>
    <xf numFmtId="0" fontId="8" fillId="0" borderId="1" xfId="0" applyNumberFormat="1" applyFont="1" applyFill="1" applyBorder="1" applyAlignment="1">
      <alignment horizontal="center"/>
    </xf>
    <xf numFmtId="0" fontId="8" fillId="0" borderId="1" xfId="0" applyNumberFormat="1" applyFont="1" applyFill="1" applyBorder="1" applyAlignment="1">
      <alignment horizontal="center" wrapText="1"/>
    </xf>
    <xf numFmtId="164" fontId="8" fillId="0" borderId="1" xfId="0" applyFont="1" applyFill="1" applyBorder="1" applyAlignment="1">
      <alignment wrapText="1"/>
    </xf>
    <xf numFmtId="0" fontId="8" fillId="0" borderId="1" xfId="0" applyNumberFormat="1" applyFont="1" applyBorder="1"/>
    <xf numFmtId="164" fontId="8" fillId="0" borderId="1" xfId="0" applyFont="1" applyBorder="1" applyAlignment="1">
      <alignment horizontal="center"/>
    </xf>
    <xf numFmtId="164" fontId="8" fillId="0" borderId="1" xfId="0" applyFont="1" applyBorder="1" applyAlignment="1">
      <alignment wrapText="1"/>
    </xf>
    <xf numFmtId="3" fontId="8" fillId="0" borderId="1" xfId="0" applyNumberFormat="1" applyFont="1" applyBorder="1"/>
    <xf numFmtId="0" fontId="8" fillId="0" borderId="1" xfId="0" applyNumberFormat="1" applyFont="1" applyBorder="1" applyAlignment="1">
      <alignment horizontal="center"/>
    </xf>
    <xf numFmtId="0" fontId="8" fillId="0" borderId="1" xfId="0" applyNumberFormat="1" applyFont="1" applyBorder="1" applyAlignment="1">
      <alignment horizontal="center" wrapText="1"/>
    </xf>
    <xf numFmtId="0" fontId="8" fillId="6" borderId="2" xfId="0" applyNumberFormat="1" applyFont="1" applyFill="1" applyBorder="1"/>
    <xf numFmtId="164" fontId="4" fillId="0" borderId="0" xfId="0" applyFont="1" applyAlignment="1">
      <alignment wrapText="1"/>
    </xf>
    <xf numFmtId="164" fontId="9" fillId="0" borderId="0" xfId="0" applyFont="1" applyBorder="1" applyAlignment="1">
      <alignment wrapText="1"/>
    </xf>
    <xf numFmtId="164" fontId="9" fillId="0" borderId="0" xfId="0" applyFont="1" applyFill="1" applyBorder="1" applyAlignment="1">
      <alignment wrapText="1"/>
    </xf>
    <xf numFmtId="164" fontId="9" fillId="0" borderId="5" xfId="0" applyFont="1" applyBorder="1" applyAlignment="1">
      <alignment wrapText="1"/>
    </xf>
    <xf numFmtId="164" fontId="7" fillId="9" borderId="1" xfId="0" applyFont="1" applyFill="1" applyBorder="1" applyAlignment="1">
      <alignment horizontal="center" wrapText="1"/>
    </xf>
    <xf numFmtId="164" fontId="10" fillId="0" borderId="0" xfId="0" applyNumberFormat="1" applyFont="1" applyAlignment="1">
      <alignment horizontal="left" wrapText="1"/>
    </xf>
    <xf numFmtId="164" fontId="9" fillId="0" borderId="0" xfId="0" applyNumberFormat="1" applyFont="1" applyAlignment="1">
      <alignment horizontal="left" wrapText="1"/>
    </xf>
    <xf numFmtId="3" fontId="8" fillId="0" borderId="0" xfId="0" applyNumberFormat="1" applyFont="1" applyFill="1"/>
    <xf numFmtId="164" fontId="8" fillId="0" borderId="0" xfId="0" applyFont="1" applyFill="1"/>
    <xf numFmtId="0" fontId="7" fillId="10" borderId="1" xfId="0" applyNumberFormat="1" applyFont="1" applyFill="1" applyBorder="1" applyAlignment="1">
      <alignment horizontal="center" wrapText="1"/>
    </xf>
    <xf numFmtId="0" fontId="7" fillId="11" borderId="1" xfId="0" applyNumberFormat="1" applyFont="1" applyFill="1" applyBorder="1" applyAlignment="1">
      <alignment wrapText="1"/>
    </xf>
    <xf numFmtId="0" fontId="8" fillId="0" borderId="1" xfId="0" applyNumberFormat="1" applyFont="1" applyFill="1" applyBorder="1" applyAlignment="1">
      <alignment wrapText="1"/>
    </xf>
    <xf numFmtId="0" fontId="8" fillId="0" borderId="1" xfId="0" applyNumberFormat="1" applyFont="1" applyBorder="1" applyAlignment="1">
      <alignment wrapText="1"/>
    </xf>
    <xf numFmtId="0" fontId="8" fillId="12" borderId="1" xfId="0" applyNumberFormat="1" applyFont="1" applyFill="1" applyBorder="1"/>
    <xf numFmtId="3" fontId="2" fillId="0" borderId="1" xfId="0" applyNumberFormat="1" applyFont="1" applyFill="1" applyBorder="1" applyAlignment="1">
      <alignment horizontal="center"/>
    </xf>
    <xf numFmtId="164" fontId="15" fillId="0" borderId="1" xfId="0" applyFont="1" applyFill="1" applyBorder="1" applyAlignment="1">
      <alignment horizontal="center" vertical="top" wrapText="1"/>
    </xf>
    <xf numFmtId="164" fontId="15" fillId="0" borderId="1" xfId="0" applyFont="1" applyFill="1" applyBorder="1" applyAlignment="1">
      <alignment vertical="top" wrapText="1"/>
    </xf>
    <xf numFmtId="3" fontId="15" fillId="0" borderId="1" xfId="0" applyNumberFormat="1" applyFont="1" applyFill="1" applyBorder="1" applyAlignment="1">
      <alignment horizontal="center" vertical="top"/>
    </xf>
    <xf numFmtId="165" fontId="15" fillId="0" borderId="1" xfId="0" applyNumberFormat="1" applyFont="1" applyFill="1" applyBorder="1" applyAlignment="1">
      <alignment horizontal="center" vertical="top"/>
    </xf>
    <xf numFmtId="164" fontId="11" fillId="0" borderId="1" xfId="0" applyFont="1" applyFill="1" applyBorder="1" applyAlignment="1">
      <alignment horizontal="center" vertical="top" wrapText="1"/>
    </xf>
    <xf numFmtId="164" fontId="11" fillId="0" borderId="1" xfId="0" applyFont="1" applyFill="1" applyBorder="1" applyAlignment="1">
      <alignment horizontal="left" vertical="top" wrapText="1"/>
    </xf>
    <xf numFmtId="3" fontId="8" fillId="0" borderId="1" xfId="0" applyNumberFormat="1" applyFont="1" applyFill="1" applyBorder="1" applyAlignment="1">
      <alignment vertical="top"/>
    </xf>
    <xf numFmtId="0" fontId="8" fillId="0" borderId="1" xfId="0" applyNumberFormat="1" applyFont="1" applyFill="1" applyBorder="1" applyAlignment="1">
      <alignment horizontal="center" vertical="top"/>
    </xf>
    <xf numFmtId="0" fontId="8" fillId="0" borderId="1" xfId="0" applyNumberFormat="1" applyFont="1" applyFill="1" applyBorder="1" applyAlignment="1">
      <alignment horizontal="center" vertical="top" wrapText="1"/>
    </xf>
    <xf numFmtId="165" fontId="8" fillId="0" borderId="1" xfId="0" applyNumberFormat="1" applyFont="1" applyFill="1" applyBorder="1" applyAlignment="1">
      <alignment horizontal="center" vertical="top"/>
    </xf>
    <xf numFmtId="164" fontId="8" fillId="0" borderId="1" xfId="0" applyFont="1" applyFill="1" applyBorder="1" applyAlignment="1">
      <alignment vertical="top" wrapText="1"/>
    </xf>
    <xf numFmtId="164" fontId="8" fillId="0" borderId="1" xfId="0" applyFont="1" applyFill="1" applyBorder="1" applyAlignment="1">
      <alignment horizontal="left" vertical="top" wrapText="1"/>
    </xf>
    <xf numFmtId="164" fontId="8" fillId="0" borderId="1" xfId="0" applyFont="1" applyFill="1" applyBorder="1" applyAlignment="1">
      <alignment horizontal="center" vertical="top"/>
    </xf>
    <xf numFmtId="164" fontId="11" fillId="0" borderId="1" xfId="0" applyFont="1" applyFill="1" applyBorder="1" applyAlignment="1">
      <alignment horizontal="center" vertical="top"/>
    </xf>
    <xf numFmtId="164" fontId="8" fillId="0" borderId="1" xfId="0" applyFont="1" applyBorder="1" applyAlignment="1">
      <alignment horizontal="left" vertical="top" wrapText="1"/>
    </xf>
    <xf numFmtId="164" fontId="11" fillId="0" borderId="1" xfId="0" applyFont="1" applyBorder="1" applyAlignment="1">
      <alignment horizontal="left" vertical="top" wrapText="1"/>
    </xf>
    <xf numFmtId="164" fontId="8" fillId="0" borderId="1" xfId="0" applyFont="1" applyFill="1" applyBorder="1" applyAlignment="1">
      <alignment horizontal="center" vertical="top" wrapText="1"/>
    </xf>
    <xf numFmtId="164" fontId="13" fillId="0" borderId="1" xfId="0" applyFont="1" applyFill="1" applyBorder="1" applyAlignment="1">
      <alignment vertical="top" wrapText="1"/>
    </xf>
    <xf numFmtId="164" fontId="13" fillId="0" borderId="1" xfId="0" applyFont="1" applyFill="1" applyBorder="1" applyAlignment="1">
      <alignment horizontal="left" vertical="top" wrapText="1"/>
    </xf>
    <xf numFmtId="164" fontId="8" fillId="0" borderId="1" xfId="0" applyFont="1" applyBorder="1" applyAlignment="1">
      <alignment vertical="top" wrapText="1"/>
    </xf>
    <xf numFmtId="0" fontId="12" fillId="0" borderId="1" xfId="0" applyNumberFormat="1" applyFont="1" applyFill="1" applyBorder="1" applyAlignment="1">
      <alignment horizontal="center" vertical="top"/>
    </xf>
    <xf numFmtId="164" fontId="8" fillId="0" borderId="0" xfId="0" applyFont="1" applyAlignment="1">
      <alignment vertical="top" wrapText="1"/>
    </xf>
    <xf numFmtId="164" fontId="8" fillId="0" borderId="4" xfId="0" applyFont="1" applyFill="1" applyBorder="1" applyAlignment="1">
      <alignment vertical="top" wrapText="1"/>
    </xf>
    <xf numFmtId="0" fontId="2" fillId="0" borderId="1" xfId="0" applyNumberFormat="1" applyFont="1" applyFill="1" applyBorder="1" applyAlignment="1">
      <alignment horizontal="center" vertical="top"/>
    </xf>
    <xf numFmtId="0" fontId="2" fillId="0" borderId="1" xfId="0" applyNumberFormat="1" applyFont="1" applyBorder="1" applyAlignment="1">
      <alignment horizontal="center" vertical="top"/>
    </xf>
    <xf numFmtId="1" fontId="2" fillId="0" borderId="1" xfId="0" applyNumberFormat="1" applyFont="1" applyFill="1" applyBorder="1" applyAlignment="1">
      <alignment horizontal="center" vertical="top"/>
    </xf>
    <xf numFmtId="1" fontId="8" fillId="0" borderId="1" xfId="0" applyNumberFormat="1" applyFont="1" applyFill="1" applyBorder="1" applyAlignment="1">
      <alignment horizontal="center" vertical="top"/>
    </xf>
    <xf numFmtId="0" fontId="11" fillId="0" borderId="1" xfId="0" applyNumberFormat="1" applyFont="1" applyFill="1" applyBorder="1" applyAlignment="1">
      <alignment horizontal="center" vertical="top" wrapText="1"/>
    </xf>
    <xf numFmtId="164" fontId="8" fillId="0" borderId="1" xfId="0" applyFont="1" applyBorder="1" applyAlignment="1">
      <alignment horizontal="center" vertical="top" wrapText="1"/>
    </xf>
    <xf numFmtId="0" fontId="8" fillId="0" borderId="1" xfId="0" applyNumberFormat="1" applyFont="1" applyBorder="1" applyAlignment="1">
      <alignment horizontal="center" vertical="top" wrapText="1"/>
    </xf>
    <xf numFmtId="164" fontId="13" fillId="0" borderId="1" xfId="0" applyFont="1" applyFill="1" applyBorder="1" applyAlignment="1">
      <alignment horizontal="center" vertical="top" wrapText="1"/>
    </xf>
    <xf numFmtId="0" fontId="13" fillId="0" borderId="1" xfId="0" applyNumberFormat="1" applyFont="1" applyFill="1" applyBorder="1" applyAlignment="1">
      <alignment horizontal="center" vertical="top" wrapText="1"/>
    </xf>
    <xf numFmtId="3" fontId="10" fillId="0" borderId="1" xfId="0" applyNumberFormat="1" applyFont="1" applyFill="1" applyBorder="1" applyAlignment="1">
      <alignment horizontal="center"/>
    </xf>
    <xf numFmtId="3" fontId="8" fillId="0" borderId="1" xfId="0" applyNumberFormat="1" applyFont="1" applyFill="1" applyBorder="1" applyAlignment="1">
      <alignment horizontal="center" vertical="top"/>
    </xf>
    <xf numFmtId="0" fontId="8" fillId="13" borderId="1" xfId="0" applyNumberFormat="1" applyFont="1" applyFill="1" applyBorder="1" applyAlignment="1">
      <alignment horizontal="center" vertical="top"/>
    </xf>
    <xf numFmtId="164" fontId="16" fillId="0" borderId="0" xfId="0" applyNumberFormat="1" applyFont="1" applyAlignment="1">
      <alignment horizontal="left" wrapText="1"/>
    </xf>
    <xf numFmtId="164" fontId="16" fillId="0" borderId="0" xfId="0" applyNumberFormat="1" applyFont="1" applyAlignment="1">
      <alignment horizontal="center" wrapText="1"/>
    </xf>
    <xf numFmtId="3" fontId="15" fillId="0" borderId="1" xfId="0" applyNumberFormat="1" applyFont="1" applyFill="1" applyBorder="1" applyAlignment="1">
      <alignment horizontal="center" vertical="top" wrapText="1"/>
    </xf>
    <xf numFmtId="3" fontId="8" fillId="13" borderId="1" xfId="0" applyNumberFormat="1" applyFont="1" applyFill="1" applyBorder="1" applyAlignment="1">
      <alignment horizontal="center" vertical="top"/>
    </xf>
    <xf numFmtId="164" fontId="10" fillId="8" borderId="3" xfId="0" applyFont="1" applyFill="1" applyBorder="1" applyAlignment="1">
      <alignment horizontal="center" wrapText="1"/>
    </xf>
    <xf numFmtId="164" fontId="10" fillId="8" borderId="4" xfId="0" applyFont="1" applyFill="1" applyBorder="1" applyAlignment="1">
      <alignment horizontal="center" wrapText="1"/>
    </xf>
    <xf numFmtId="164" fontId="7" fillId="5" borderId="2" xfId="0" applyFont="1" applyFill="1" applyBorder="1" applyAlignment="1">
      <alignment horizontal="center" wrapText="1"/>
    </xf>
    <xf numFmtId="164" fontId="7" fillId="5" borderId="3" xfId="0" applyFont="1" applyFill="1" applyBorder="1" applyAlignment="1">
      <alignment horizontal="center" wrapText="1"/>
    </xf>
    <xf numFmtId="164" fontId="7" fillId="5" borderId="4" xfId="0" applyFont="1" applyFill="1" applyBorder="1" applyAlignment="1">
      <alignment horizontal="center" wrapText="1"/>
    </xf>
    <xf numFmtId="164" fontId="10" fillId="12" borderId="2" xfId="0" applyFont="1" applyFill="1" applyBorder="1" applyAlignment="1">
      <alignment horizontal="center"/>
    </xf>
    <xf numFmtId="164" fontId="8" fillId="12" borderId="3" xfId="0" applyFont="1" applyFill="1" applyBorder="1" applyAlignment="1">
      <alignment horizontal="center"/>
    </xf>
    <xf numFmtId="164" fontId="8" fillId="12" borderId="4" xfId="0" applyFont="1" applyFill="1" applyBorder="1" applyAlignment="1">
      <alignment horizontal="center"/>
    </xf>
    <xf numFmtId="164" fontId="3" fillId="5" borderId="2" xfId="0" applyFont="1" applyFill="1" applyBorder="1" applyAlignment="1">
      <alignment horizontal="center" wrapText="1"/>
    </xf>
    <xf numFmtId="164" fontId="0" fillId="6" borderId="3" xfId="0" applyFill="1" applyBorder="1" applyAlignment="1">
      <alignment wrapText="1"/>
    </xf>
    <xf numFmtId="164" fontId="11" fillId="13" borderId="1" xfId="0" applyFont="1" applyFill="1" applyBorder="1" applyAlignment="1">
      <alignment horizontal="left" vertical="top" wrapText="1"/>
    </xf>
    <xf numFmtId="164" fontId="8" fillId="13" borderId="1" xfId="0" applyFont="1" applyFill="1" applyBorder="1" applyAlignment="1">
      <alignment horizontal="left" vertical="top" wrapText="1"/>
    </xf>
    <xf numFmtId="164" fontId="13" fillId="13" borderId="1" xfId="0" applyFont="1" applyFill="1" applyBorder="1" applyAlignment="1">
      <alignment horizontal="left" vertical="top" wrapText="1"/>
    </xf>
  </cellXfs>
  <cellStyles count="4">
    <cellStyle name="Normal" xfId="0" builtinId="0"/>
    <cellStyle name="Normal 2" xfId="1"/>
    <cellStyle name="Normal 3" xfId="2"/>
    <cellStyle name="Normal 3 2" xfId="3"/>
  </cellStyles>
  <dxfs count="0"/>
  <tableStyles count="0" defaultTableStyle="TableStyleMedium9" defaultPivotStyle="PivotStyleLight16"/>
  <colors>
    <mruColors>
      <color rgb="FFFFFF99"/>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8"/>
  <sheetViews>
    <sheetView tabSelected="1" zoomScale="70" zoomScaleNormal="70" workbookViewId="0">
      <selection activeCell="F16" sqref="F16"/>
    </sheetView>
  </sheetViews>
  <sheetFormatPr defaultRowHeight="12.75" x14ac:dyDescent="0.2"/>
  <cols>
    <col min="1" max="1" width="7" style="19" customWidth="1"/>
    <col min="2" max="2" width="17.5703125" style="10" customWidth="1"/>
    <col min="3" max="3" width="39" style="1" customWidth="1"/>
    <col min="4" max="4" width="13.140625" style="1" customWidth="1"/>
    <col min="5" max="5" width="8.42578125" style="1" customWidth="1"/>
    <col min="6" max="6" width="61" style="1" customWidth="1"/>
    <col min="7" max="8" width="12.5703125" customWidth="1"/>
    <col min="9" max="9" width="15.7109375" customWidth="1"/>
    <col min="10" max="10" width="14.85546875" style="19" customWidth="1"/>
    <col min="11" max="17" width="10.28515625" style="19" customWidth="1"/>
    <col min="18" max="18" width="13.5703125" style="19" customWidth="1"/>
    <col min="19" max="19" width="11.140625" style="25" customWidth="1"/>
    <col min="20" max="21" width="8.85546875" style="19" customWidth="1"/>
    <col min="22" max="22" width="9.85546875" customWidth="1"/>
    <col min="23" max="23" width="36.85546875" style="1" customWidth="1"/>
    <col min="24" max="24" width="29" style="1" customWidth="1"/>
    <col min="25" max="25" width="8.85546875" hidden="1" customWidth="1"/>
    <col min="26" max="26" width="16.28515625" style="5" customWidth="1"/>
  </cols>
  <sheetData>
    <row r="1" spans="1:26" ht="20.25" x14ac:dyDescent="0.3">
      <c r="A1" s="18" t="s">
        <v>178</v>
      </c>
      <c r="C1" s="61"/>
      <c r="D1" s="61"/>
      <c r="E1" s="61"/>
      <c r="F1" s="6"/>
    </row>
    <row r="2" spans="1:26" ht="72.75" customHeight="1" x14ac:dyDescent="0.25">
      <c r="C2" s="62" t="s">
        <v>179</v>
      </c>
      <c r="D2" s="62"/>
      <c r="E2" s="62"/>
      <c r="F2" s="66" t="s">
        <v>183</v>
      </c>
    </row>
    <row r="3" spans="1:26" ht="15.75" x14ac:dyDescent="0.25">
      <c r="C3" s="64" t="s">
        <v>182</v>
      </c>
      <c r="D3" s="63"/>
      <c r="E3" s="63"/>
      <c r="F3" s="66" t="s">
        <v>138</v>
      </c>
    </row>
    <row r="4" spans="1:26" ht="15" x14ac:dyDescent="0.25">
      <c r="C4" s="63" t="s">
        <v>180</v>
      </c>
      <c r="D4" s="63"/>
      <c r="E4" s="63"/>
      <c r="F4" s="67"/>
    </row>
    <row r="5" spans="1:26" ht="15" x14ac:dyDescent="0.25">
      <c r="C5" s="63" t="s">
        <v>181</v>
      </c>
      <c r="D5" s="62"/>
      <c r="E5" s="62"/>
    </row>
    <row r="6" spans="1:26" s="44" customFormat="1" ht="96.75" customHeight="1" x14ac:dyDescent="0.25">
      <c r="A6" s="39" t="s">
        <v>13</v>
      </c>
      <c r="B6" s="40" t="s">
        <v>1</v>
      </c>
      <c r="C6" s="40" t="s">
        <v>56</v>
      </c>
      <c r="D6" s="40" t="s">
        <v>83</v>
      </c>
      <c r="E6" s="40" t="s">
        <v>75</v>
      </c>
      <c r="F6" s="40" t="s">
        <v>57</v>
      </c>
      <c r="G6" s="65" t="s">
        <v>185</v>
      </c>
      <c r="H6" s="65" t="s">
        <v>177</v>
      </c>
      <c r="I6" s="65" t="s">
        <v>184</v>
      </c>
      <c r="J6" s="70" t="s">
        <v>14</v>
      </c>
      <c r="K6" s="71" t="s">
        <v>15</v>
      </c>
      <c r="L6" s="71" t="s">
        <v>16</v>
      </c>
      <c r="M6" s="71" t="s">
        <v>17</v>
      </c>
      <c r="N6" s="71" t="s">
        <v>18</v>
      </c>
      <c r="O6" s="71" t="s">
        <v>19</v>
      </c>
      <c r="P6" s="71" t="s">
        <v>20</v>
      </c>
      <c r="Q6" s="71" t="s">
        <v>21</v>
      </c>
      <c r="R6" s="71" t="s">
        <v>22</v>
      </c>
      <c r="S6" s="71" t="s">
        <v>23</v>
      </c>
      <c r="T6" s="71" t="s">
        <v>24</v>
      </c>
      <c r="U6" s="71" t="s">
        <v>25</v>
      </c>
      <c r="V6" s="41" t="s">
        <v>186</v>
      </c>
      <c r="W6" s="42" t="s">
        <v>37</v>
      </c>
      <c r="X6" s="43" t="s">
        <v>30</v>
      </c>
      <c r="Z6" s="45"/>
    </row>
    <row r="7" spans="1:26" ht="15.75" x14ac:dyDescent="0.25">
      <c r="A7" s="46"/>
      <c r="B7" s="117" t="s">
        <v>6</v>
      </c>
      <c r="C7" s="118"/>
      <c r="D7" s="118"/>
      <c r="E7" s="118"/>
      <c r="F7" s="118"/>
      <c r="G7" s="118"/>
      <c r="H7" s="118"/>
      <c r="I7" s="118"/>
      <c r="J7" s="118"/>
      <c r="K7" s="118"/>
      <c r="L7" s="118"/>
      <c r="M7" s="118"/>
      <c r="N7" s="118"/>
      <c r="O7" s="118"/>
      <c r="P7" s="118"/>
      <c r="Q7" s="118"/>
      <c r="R7" s="118"/>
      <c r="S7" s="118"/>
      <c r="T7" s="118"/>
      <c r="U7" s="118"/>
      <c r="V7" s="118"/>
      <c r="W7" s="118"/>
      <c r="X7" s="119"/>
      <c r="Y7" t="s">
        <v>32</v>
      </c>
    </row>
    <row r="8" spans="1:26" s="44" customFormat="1" ht="15.75" x14ac:dyDescent="0.25">
      <c r="A8" s="47">
        <v>1</v>
      </c>
      <c r="B8" s="48" t="s">
        <v>6</v>
      </c>
      <c r="C8" s="53"/>
      <c r="D8" s="53"/>
      <c r="E8" s="72"/>
      <c r="F8" s="49" t="s">
        <v>118</v>
      </c>
      <c r="G8" s="108">
        <v>17025</v>
      </c>
      <c r="H8" s="108">
        <v>18020</v>
      </c>
      <c r="I8" s="108">
        <f>H8</f>
        <v>18020</v>
      </c>
      <c r="J8" s="50" t="s">
        <v>27</v>
      </c>
      <c r="K8" s="50"/>
      <c r="L8" s="50"/>
      <c r="M8" s="50"/>
      <c r="N8" s="50"/>
      <c r="O8" s="50"/>
      <c r="P8" s="50"/>
      <c r="Q8" s="50"/>
      <c r="R8" s="51"/>
      <c r="S8" s="52"/>
      <c r="T8" s="51"/>
      <c r="U8" s="51"/>
      <c r="V8" s="48" t="str">
        <f>IF(J8="Y","M", AVERAGEA(K8:U8))</f>
        <v>M</v>
      </c>
      <c r="W8" s="53"/>
      <c r="X8" s="53"/>
      <c r="Y8" s="44" t="s">
        <v>33</v>
      </c>
      <c r="Z8" s="45"/>
    </row>
    <row r="9" spans="1:26" s="44" customFormat="1" ht="15.75" x14ac:dyDescent="0.25">
      <c r="A9" s="74"/>
      <c r="B9" s="120" t="s">
        <v>116</v>
      </c>
      <c r="C9" s="121"/>
      <c r="D9" s="121"/>
      <c r="E9" s="121"/>
      <c r="F9" s="121"/>
      <c r="G9" s="121"/>
      <c r="H9" s="121"/>
      <c r="I9" s="121"/>
      <c r="J9" s="121"/>
      <c r="K9" s="121"/>
      <c r="L9" s="121"/>
      <c r="M9" s="121"/>
      <c r="N9" s="121"/>
      <c r="O9" s="121"/>
      <c r="P9" s="121"/>
      <c r="Q9" s="121"/>
      <c r="R9" s="121"/>
      <c r="S9" s="121"/>
      <c r="T9" s="121"/>
      <c r="U9" s="121"/>
      <c r="V9" s="121"/>
      <c r="W9" s="121"/>
      <c r="X9" s="122"/>
      <c r="Z9" s="45"/>
    </row>
    <row r="10" spans="1:26" s="44" customFormat="1" ht="15.75" x14ac:dyDescent="0.25">
      <c r="A10" s="47">
        <v>2</v>
      </c>
      <c r="B10" s="48" t="s">
        <v>29</v>
      </c>
      <c r="C10" s="53"/>
      <c r="D10" s="53"/>
      <c r="E10" s="72"/>
      <c r="F10" s="49" t="s">
        <v>117</v>
      </c>
      <c r="G10" s="108">
        <v>0</v>
      </c>
      <c r="H10" s="108">
        <v>0</v>
      </c>
      <c r="I10" s="108">
        <f>G10+I8</f>
        <v>18020</v>
      </c>
      <c r="J10" s="50" t="s">
        <v>27</v>
      </c>
      <c r="K10" s="50"/>
      <c r="L10" s="50"/>
      <c r="M10" s="50"/>
      <c r="N10" s="50"/>
      <c r="O10" s="50"/>
      <c r="P10" s="50"/>
      <c r="Q10" s="50"/>
      <c r="R10" s="51"/>
      <c r="S10" s="52"/>
      <c r="T10" s="51"/>
      <c r="U10" s="51"/>
      <c r="V10" s="48" t="s">
        <v>28</v>
      </c>
      <c r="W10" s="53"/>
      <c r="X10" s="53"/>
      <c r="Y10" s="44" t="s">
        <v>34</v>
      </c>
      <c r="Z10" s="45"/>
    </row>
    <row r="11" spans="1:26" ht="15" x14ac:dyDescent="0.2">
      <c r="A11" s="54"/>
      <c r="B11" s="55"/>
      <c r="C11" s="56"/>
      <c r="D11" s="56"/>
      <c r="E11" s="73"/>
      <c r="F11" s="56"/>
      <c r="G11" s="57"/>
      <c r="H11" s="57"/>
      <c r="I11" s="57"/>
      <c r="J11" s="54"/>
      <c r="K11" s="58"/>
      <c r="L11" s="58"/>
      <c r="M11" s="58"/>
      <c r="N11" s="58"/>
      <c r="O11" s="58"/>
      <c r="P11" s="58"/>
      <c r="Q11" s="58"/>
      <c r="R11" s="58"/>
      <c r="S11" s="59"/>
      <c r="T11" s="58"/>
      <c r="U11" s="58"/>
      <c r="V11" s="55"/>
      <c r="W11" s="56"/>
      <c r="X11" s="56"/>
    </row>
    <row r="12" spans="1:26" ht="15.6" customHeight="1" x14ac:dyDescent="0.25">
      <c r="A12" s="60"/>
      <c r="B12" s="115" t="s">
        <v>26</v>
      </c>
      <c r="C12" s="115"/>
      <c r="D12" s="115"/>
      <c r="E12" s="115"/>
      <c r="F12" s="115"/>
      <c r="G12" s="115"/>
      <c r="H12" s="115"/>
      <c r="I12" s="115"/>
      <c r="J12" s="115"/>
      <c r="K12" s="115"/>
      <c r="L12" s="115"/>
      <c r="M12" s="115"/>
      <c r="N12" s="115"/>
      <c r="O12" s="115"/>
      <c r="P12" s="115"/>
      <c r="Q12" s="115"/>
      <c r="R12" s="115"/>
      <c r="S12" s="115"/>
      <c r="T12" s="115"/>
      <c r="U12" s="115"/>
      <c r="V12" s="115"/>
      <c r="W12" s="115"/>
      <c r="X12" s="116"/>
    </row>
    <row r="13" spans="1:26" s="44" customFormat="1" ht="30" x14ac:dyDescent="0.2">
      <c r="A13" s="83">
        <f>A10+1</f>
        <v>3</v>
      </c>
      <c r="B13" s="80" t="s">
        <v>2</v>
      </c>
      <c r="C13" s="81" t="s">
        <v>36</v>
      </c>
      <c r="D13" s="80" t="s">
        <v>93</v>
      </c>
      <c r="E13" s="103">
        <v>123452</v>
      </c>
      <c r="F13" s="81" t="s">
        <v>148</v>
      </c>
      <c r="G13" s="109">
        <v>0</v>
      </c>
      <c r="H13" s="114">
        <v>625</v>
      </c>
      <c r="I13" s="109">
        <f>$H13+I10</f>
        <v>18645</v>
      </c>
      <c r="J13" s="83"/>
      <c r="K13" s="83"/>
      <c r="L13" s="83"/>
      <c r="M13" s="83"/>
      <c r="N13" s="83"/>
      <c r="O13" s="83"/>
      <c r="P13" s="83"/>
      <c r="Q13" s="83"/>
      <c r="R13" s="83"/>
      <c r="S13" s="84"/>
      <c r="T13" s="83"/>
      <c r="U13" s="83"/>
      <c r="V13" s="85"/>
      <c r="W13" s="86" t="s">
        <v>147</v>
      </c>
      <c r="X13" s="86"/>
      <c r="Y13" s="45" t="s">
        <v>33</v>
      </c>
      <c r="Z13" s="68"/>
    </row>
    <row r="14" spans="1:26" s="44" customFormat="1" ht="30" x14ac:dyDescent="0.2">
      <c r="A14" s="83">
        <f>A13+1</f>
        <v>4</v>
      </c>
      <c r="B14" s="80" t="s">
        <v>2</v>
      </c>
      <c r="C14" s="125" t="s">
        <v>39</v>
      </c>
      <c r="D14" s="80" t="s">
        <v>90</v>
      </c>
      <c r="E14" s="103">
        <v>399072</v>
      </c>
      <c r="F14" s="87" t="s">
        <v>58</v>
      </c>
      <c r="G14" s="109">
        <v>750</v>
      </c>
      <c r="H14" s="114">
        <v>750</v>
      </c>
      <c r="I14" s="109">
        <f>I13+H14</f>
        <v>19395</v>
      </c>
      <c r="J14" s="83"/>
      <c r="K14" s="83"/>
      <c r="L14" s="83"/>
      <c r="M14" s="83"/>
      <c r="N14" s="83"/>
      <c r="O14" s="83"/>
      <c r="P14" s="83"/>
      <c r="Q14" s="83"/>
      <c r="R14" s="83"/>
      <c r="S14" s="84"/>
      <c r="T14" s="83"/>
      <c r="U14" s="83"/>
      <c r="V14" s="85"/>
      <c r="W14" s="86"/>
      <c r="X14" s="86"/>
      <c r="Y14" s="45" t="s">
        <v>33</v>
      </c>
      <c r="Z14" s="45"/>
    </row>
    <row r="15" spans="1:26" s="44" customFormat="1" ht="30" x14ac:dyDescent="0.2">
      <c r="A15" s="83">
        <f t="shared" ref="A15:A21" si="0">A14+1</f>
        <v>5</v>
      </c>
      <c r="B15" s="88" t="s">
        <v>3</v>
      </c>
      <c r="C15" s="126" t="s">
        <v>40</v>
      </c>
      <c r="D15" s="92" t="s">
        <v>84</v>
      </c>
      <c r="E15" s="84">
        <v>463071</v>
      </c>
      <c r="F15" s="81" t="s">
        <v>59</v>
      </c>
      <c r="G15" s="109">
        <v>0</v>
      </c>
      <c r="H15" s="114">
        <v>0</v>
      </c>
      <c r="I15" s="109">
        <f t="shared" ref="I15:I61" si="1">I14+H15</f>
        <v>19395</v>
      </c>
      <c r="J15" s="83"/>
      <c r="K15" s="83"/>
      <c r="L15" s="83"/>
      <c r="M15" s="83"/>
      <c r="N15" s="83"/>
      <c r="O15" s="83"/>
      <c r="P15" s="83"/>
      <c r="Q15" s="83"/>
      <c r="R15" s="83"/>
      <c r="S15" s="84"/>
      <c r="T15" s="83"/>
      <c r="U15" s="83"/>
      <c r="V15" s="85"/>
      <c r="W15" s="86"/>
      <c r="X15" s="86"/>
      <c r="Y15" s="45"/>
      <c r="Z15" s="45"/>
    </row>
    <row r="16" spans="1:26" s="44" customFormat="1" ht="30" x14ac:dyDescent="0.2">
      <c r="A16" s="83">
        <v>6</v>
      </c>
      <c r="B16" s="88" t="s">
        <v>3</v>
      </c>
      <c r="C16" s="126" t="s">
        <v>60</v>
      </c>
      <c r="D16" s="92" t="s">
        <v>96</v>
      </c>
      <c r="E16" s="84">
        <v>454951</v>
      </c>
      <c r="F16" s="81" t="s">
        <v>62</v>
      </c>
      <c r="G16" s="109">
        <v>0</v>
      </c>
      <c r="H16" s="114">
        <v>0</v>
      </c>
      <c r="I16" s="109">
        <f t="shared" si="1"/>
        <v>19395</v>
      </c>
      <c r="J16" s="83"/>
      <c r="K16" s="83"/>
      <c r="L16" s="83"/>
      <c r="M16" s="83"/>
      <c r="N16" s="83"/>
      <c r="O16" s="83"/>
      <c r="P16" s="83"/>
      <c r="Q16" s="83"/>
      <c r="R16" s="83"/>
      <c r="S16" s="84"/>
      <c r="T16" s="83"/>
      <c r="U16" s="83"/>
      <c r="V16" s="85"/>
      <c r="W16" s="86" t="s">
        <v>61</v>
      </c>
      <c r="X16" s="86"/>
      <c r="Y16" s="45"/>
      <c r="Z16" s="45"/>
    </row>
    <row r="17" spans="1:26" s="44" customFormat="1" ht="45" x14ac:dyDescent="0.2">
      <c r="A17" s="110">
        <v>11</v>
      </c>
      <c r="B17" s="88" t="s">
        <v>3</v>
      </c>
      <c r="C17" s="126" t="s">
        <v>136</v>
      </c>
      <c r="D17" s="92" t="s">
        <v>95</v>
      </c>
      <c r="E17" s="84">
        <v>122434</v>
      </c>
      <c r="F17" s="81" t="s">
        <v>137</v>
      </c>
      <c r="G17" s="109">
        <v>0</v>
      </c>
      <c r="H17" s="114">
        <v>436</v>
      </c>
      <c r="I17" s="109">
        <f t="shared" si="1"/>
        <v>19831</v>
      </c>
      <c r="J17" s="83"/>
      <c r="K17" s="83"/>
      <c r="L17" s="83"/>
      <c r="M17" s="83"/>
      <c r="N17" s="83"/>
      <c r="O17" s="83"/>
      <c r="P17" s="83"/>
      <c r="Q17" s="83"/>
      <c r="R17" s="83"/>
      <c r="S17" s="84"/>
      <c r="T17" s="83"/>
      <c r="U17" s="83"/>
      <c r="V17" s="85"/>
      <c r="W17" s="86" t="s">
        <v>143</v>
      </c>
      <c r="X17" s="86"/>
      <c r="Y17" s="45"/>
      <c r="Z17" s="45"/>
    </row>
    <row r="18" spans="1:26" s="44" customFormat="1" ht="35.450000000000003" customHeight="1" x14ac:dyDescent="0.2">
      <c r="A18" s="83">
        <v>7</v>
      </c>
      <c r="B18" s="88" t="s">
        <v>4</v>
      </c>
      <c r="C18" s="126" t="s">
        <v>94</v>
      </c>
      <c r="D18" s="92" t="s">
        <v>93</v>
      </c>
      <c r="E18" s="84">
        <v>142630</v>
      </c>
      <c r="F18" s="81" t="s">
        <v>92</v>
      </c>
      <c r="G18" s="109">
        <v>500</v>
      </c>
      <c r="H18" s="114">
        <v>500</v>
      </c>
      <c r="I18" s="109">
        <f t="shared" si="1"/>
        <v>20331</v>
      </c>
      <c r="J18" s="83"/>
      <c r="K18" s="83"/>
      <c r="L18" s="83"/>
      <c r="M18" s="83"/>
      <c r="N18" s="83"/>
      <c r="O18" s="83"/>
      <c r="P18" s="83"/>
      <c r="Q18" s="83"/>
      <c r="R18" s="83"/>
      <c r="S18" s="84"/>
      <c r="T18" s="83"/>
      <c r="U18" s="83"/>
      <c r="V18" s="85"/>
      <c r="W18" s="86"/>
      <c r="X18" s="86"/>
      <c r="Y18" s="45"/>
      <c r="Z18" s="45"/>
    </row>
    <row r="19" spans="1:26" s="44" customFormat="1" ht="30" x14ac:dyDescent="0.2">
      <c r="A19" s="83">
        <v>8</v>
      </c>
      <c r="B19" s="89" t="s">
        <v>5</v>
      </c>
      <c r="C19" s="125" t="s">
        <v>97</v>
      </c>
      <c r="D19" s="80" t="s">
        <v>98</v>
      </c>
      <c r="E19" s="103">
        <v>156117</v>
      </c>
      <c r="F19" s="81" t="s">
        <v>63</v>
      </c>
      <c r="G19" s="109">
        <v>1600</v>
      </c>
      <c r="H19" s="114">
        <v>1600</v>
      </c>
      <c r="I19" s="109">
        <f t="shared" si="1"/>
        <v>21931</v>
      </c>
      <c r="J19" s="83"/>
      <c r="K19" s="83"/>
      <c r="L19" s="83"/>
      <c r="M19" s="83"/>
      <c r="N19" s="83"/>
      <c r="O19" s="83"/>
      <c r="P19" s="83"/>
      <c r="Q19" s="83"/>
      <c r="R19" s="83"/>
      <c r="S19" s="84"/>
      <c r="T19" s="83"/>
      <c r="U19" s="83"/>
      <c r="V19" s="85"/>
      <c r="W19" s="86"/>
      <c r="X19" s="86"/>
      <c r="Y19" s="45" t="s">
        <v>33</v>
      </c>
      <c r="Z19" s="45"/>
    </row>
    <row r="20" spans="1:26" s="44" customFormat="1" ht="30" x14ac:dyDescent="0.2">
      <c r="A20" s="83">
        <f t="shared" si="0"/>
        <v>9</v>
      </c>
      <c r="B20" s="88" t="s">
        <v>5</v>
      </c>
      <c r="C20" s="125" t="s">
        <v>12</v>
      </c>
      <c r="D20" s="80" t="s">
        <v>90</v>
      </c>
      <c r="E20" s="103">
        <v>395290</v>
      </c>
      <c r="F20" s="81" t="s">
        <v>91</v>
      </c>
      <c r="G20" s="109">
        <v>200</v>
      </c>
      <c r="H20" s="114">
        <v>200</v>
      </c>
      <c r="I20" s="109">
        <f t="shared" si="1"/>
        <v>22131</v>
      </c>
      <c r="J20" s="83"/>
      <c r="K20" s="83"/>
      <c r="L20" s="83"/>
      <c r="M20" s="83"/>
      <c r="N20" s="83"/>
      <c r="O20" s="83"/>
      <c r="P20" s="83"/>
      <c r="Q20" s="83"/>
      <c r="R20" s="83"/>
      <c r="S20" s="84"/>
      <c r="T20" s="83"/>
      <c r="U20" s="83"/>
      <c r="V20" s="85"/>
      <c r="W20" s="86"/>
      <c r="X20" s="86"/>
      <c r="Y20" s="45" t="s">
        <v>35</v>
      </c>
      <c r="Z20" s="45"/>
    </row>
    <row r="21" spans="1:26" s="44" customFormat="1" ht="20.25" customHeight="1" x14ac:dyDescent="0.2">
      <c r="A21" s="83">
        <f t="shared" si="0"/>
        <v>10</v>
      </c>
      <c r="B21" s="88" t="s">
        <v>5</v>
      </c>
      <c r="C21" s="126" t="s">
        <v>52</v>
      </c>
      <c r="D21" s="104" t="s">
        <v>84</v>
      </c>
      <c r="E21" s="105">
        <v>157101</v>
      </c>
      <c r="F21" s="91" t="s">
        <v>64</v>
      </c>
      <c r="G21" s="109">
        <v>0</v>
      </c>
      <c r="H21" s="114">
        <v>0</v>
      </c>
      <c r="I21" s="109">
        <f t="shared" si="1"/>
        <v>22131</v>
      </c>
      <c r="J21" s="83"/>
      <c r="K21" s="83"/>
      <c r="L21" s="83"/>
      <c r="M21" s="83"/>
      <c r="N21" s="83"/>
      <c r="O21" s="83"/>
      <c r="P21" s="83"/>
      <c r="Q21" s="83"/>
      <c r="R21" s="83"/>
      <c r="S21" s="84"/>
      <c r="T21" s="83"/>
      <c r="U21" s="83"/>
      <c r="V21" s="85"/>
      <c r="W21" s="86"/>
      <c r="X21" s="86"/>
      <c r="Y21" s="45" t="s">
        <v>35</v>
      </c>
      <c r="Z21" s="45"/>
    </row>
    <row r="22" spans="1:26" s="44" customFormat="1" ht="45" x14ac:dyDescent="0.2">
      <c r="A22" s="83">
        <v>12</v>
      </c>
      <c r="B22" s="92" t="s">
        <v>46</v>
      </c>
      <c r="C22" s="126" t="s">
        <v>100</v>
      </c>
      <c r="D22" s="104" t="s">
        <v>99</v>
      </c>
      <c r="E22" s="105">
        <v>465995</v>
      </c>
      <c r="F22" s="90" t="s">
        <v>144</v>
      </c>
      <c r="G22" s="109">
        <v>0</v>
      </c>
      <c r="H22" s="114">
        <v>50</v>
      </c>
      <c r="I22" s="109">
        <f t="shared" si="1"/>
        <v>22181</v>
      </c>
      <c r="J22" s="83"/>
      <c r="K22" s="83"/>
      <c r="L22" s="83"/>
      <c r="M22" s="83"/>
      <c r="N22" s="83"/>
      <c r="O22" s="83"/>
      <c r="P22" s="83"/>
      <c r="Q22" s="83"/>
      <c r="R22" s="83"/>
      <c r="S22" s="84"/>
      <c r="T22" s="83"/>
      <c r="U22" s="83"/>
      <c r="V22" s="85"/>
      <c r="W22" s="82" t="s">
        <v>48</v>
      </c>
      <c r="X22" s="86"/>
      <c r="Y22" s="45"/>
      <c r="Z22" s="45"/>
    </row>
    <row r="23" spans="1:26" s="44" customFormat="1" ht="36" customHeight="1" x14ac:dyDescent="0.2">
      <c r="A23" s="83">
        <v>13</v>
      </c>
      <c r="B23" s="88" t="s">
        <v>5</v>
      </c>
      <c r="C23" s="126" t="s">
        <v>101</v>
      </c>
      <c r="D23" s="92" t="s">
        <v>102</v>
      </c>
      <c r="E23" s="84">
        <v>123591</v>
      </c>
      <c r="F23" s="81" t="s">
        <v>65</v>
      </c>
      <c r="G23" s="109">
        <v>600</v>
      </c>
      <c r="H23" s="114">
        <v>500</v>
      </c>
      <c r="I23" s="109">
        <f t="shared" si="1"/>
        <v>22681</v>
      </c>
      <c r="J23" s="83"/>
      <c r="K23" s="83"/>
      <c r="L23" s="83"/>
      <c r="M23" s="83"/>
      <c r="N23" s="83"/>
      <c r="O23" s="83"/>
      <c r="P23" s="83"/>
      <c r="Q23" s="83"/>
      <c r="R23" s="83"/>
      <c r="S23" s="84"/>
      <c r="T23" s="83"/>
      <c r="U23" s="83"/>
      <c r="V23" s="85"/>
      <c r="W23" s="86"/>
      <c r="X23" s="86"/>
      <c r="Y23" s="45"/>
      <c r="Z23" s="45"/>
    </row>
    <row r="24" spans="1:26" s="44" customFormat="1" ht="75" x14ac:dyDescent="0.2">
      <c r="A24" s="83">
        <v>14</v>
      </c>
      <c r="B24" s="88" t="s">
        <v>11</v>
      </c>
      <c r="C24" s="126" t="s">
        <v>119</v>
      </c>
      <c r="D24" s="92" t="s">
        <v>120</v>
      </c>
      <c r="E24" s="84">
        <v>464428</v>
      </c>
      <c r="F24" s="81" t="s">
        <v>164</v>
      </c>
      <c r="G24" s="109">
        <v>100</v>
      </c>
      <c r="H24" s="114">
        <v>100</v>
      </c>
      <c r="I24" s="109">
        <f t="shared" si="1"/>
        <v>22781</v>
      </c>
      <c r="J24" s="83"/>
      <c r="K24" s="83"/>
      <c r="L24" s="83"/>
      <c r="M24" s="83"/>
      <c r="N24" s="83"/>
      <c r="O24" s="83"/>
      <c r="P24" s="83"/>
      <c r="Q24" s="83"/>
      <c r="R24" s="83"/>
      <c r="S24" s="84"/>
      <c r="T24" s="83"/>
      <c r="U24" s="83"/>
      <c r="V24" s="85"/>
      <c r="W24" s="86"/>
      <c r="X24" s="86"/>
      <c r="Y24" s="45" t="s">
        <v>33</v>
      </c>
      <c r="Z24" s="45"/>
    </row>
    <row r="25" spans="1:26" s="44" customFormat="1" ht="45" x14ac:dyDescent="0.2">
      <c r="A25" s="83">
        <v>15</v>
      </c>
      <c r="B25" s="88" t="s">
        <v>11</v>
      </c>
      <c r="C25" s="126" t="s">
        <v>145</v>
      </c>
      <c r="D25" s="92" t="s">
        <v>120</v>
      </c>
      <c r="E25" s="84">
        <v>398029</v>
      </c>
      <c r="F25" s="81" t="s">
        <v>149</v>
      </c>
      <c r="G25" s="109">
        <v>300</v>
      </c>
      <c r="H25" s="114">
        <v>2500</v>
      </c>
      <c r="I25" s="109">
        <f t="shared" si="1"/>
        <v>25281</v>
      </c>
      <c r="J25" s="83"/>
      <c r="K25" s="83"/>
      <c r="L25" s="83"/>
      <c r="M25" s="83"/>
      <c r="N25" s="83"/>
      <c r="O25" s="83"/>
      <c r="P25" s="83"/>
      <c r="Q25" s="83"/>
      <c r="R25" s="83"/>
      <c r="S25" s="84"/>
      <c r="T25" s="83"/>
      <c r="U25" s="83"/>
      <c r="V25" s="85"/>
      <c r="W25" s="86" t="s">
        <v>66</v>
      </c>
      <c r="X25" s="86"/>
      <c r="Y25" s="45" t="s">
        <v>33</v>
      </c>
      <c r="Z25" s="45"/>
    </row>
    <row r="26" spans="1:26" s="44" customFormat="1" ht="47.45" customHeight="1" x14ac:dyDescent="0.2">
      <c r="A26" s="83">
        <v>16</v>
      </c>
      <c r="B26" s="80" t="s">
        <v>8</v>
      </c>
      <c r="C26" s="125" t="s">
        <v>121</v>
      </c>
      <c r="D26" s="92" t="s">
        <v>122</v>
      </c>
      <c r="E26" s="84">
        <v>334588</v>
      </c>
      <c r="F26" s="81" t="s">
        <v>171</v>
      </c>
      <c r="G26" s="109">
        <v>250</v>
      </c>
      <c r="H26" s="114">
        <v>100</v>
      </c>
      <c r="I26" s="109">
        <f t="shared" si="1"/>
        <v>25381</v>
      </c>
      <c r="J26" s="83"/>
      <c r="K26" s="83"/>
      <c r="L26" s="83"/>
      <c r="M26" s="83"/>
      <c r="N26" s="83"/>
      <c r="O26" s="83"/>
      <c r="P26" s="83"/>
      <c r="Q26" s="83"/>
      <c r="R26" s="83"/>
      <c r="S26" s="84"/>
      <c r="T26" s="83"/>
      <c r="U26" s="83"/>
      <c r="V26" s="85"/>
      <c r="W26" s="93"/>
      <c r="X26" s="86"/>
      <c r="Y26" s="45"/>
      <c r="Z26" s="45"/>
    </row>
    <row r="27" spans="1:26" s="44" customFormat="1" ht="45" x14ac:dyDescent="0.2">
      <c r="A27" s="83">
        <v>17</v>
      </c>
      <c r="B27" s="80" t="s">
        <v>53</v>
      </c>
      <c r="C27" s="125" t="s">
        <v>67</v>
      </c>
      <c r="D27" s="92" t="s">
        <v>120</v>
      </c>
      <c r="E27" s="84">
        <v>469977</v>
      </c>
      <c r="F27" s="81" t="s">
        <v>160</v>
      </c>
      <c r="G27" s="109">
        <v>75</v>
      </c>
      <c r="H27" s="114">
        <v>575</v>
      </c>
      <c r="I27" s="109">
        <f t="shared" si="1"/>
        <v>25956</v>
      </c>
      <c r="J27" s="83"/>
      <c r="K27" s="83"/>
      <c r="L27" s="83"/>
      <c r="M27" s="83"/>
      <c r="N27" s="83"/>
      <c r="O27" s="83"/>
      <c r="P27" s="83"/>
      <c r="Q27" s="83"/>
      <c r="R27" s="83"/>
      <c r="S27" s="84"/>
      <c r="T27" s="83"/>
      <c r="U27" s="83"/>
      <c r="V27" s="85"/>
      <c r="W27" s="86" t="s">
        <v>147</v>
      </c>
      <c r="X27" s="86"/>
      <c r="Y27" s="45" t="s">
        <v>35</v>
      </c>
      <c r="Z27" s="45"/>
    </row>
    <row r="28" spans="1:26" s="44" customFormat="1" ht="30" x14ac:dyDescent="0.2">
      <c r="A28" s="83">
        <v>18</v>
      </c>
      <c r="B28" s="80" t="s">
        <v>9</v>
      </c>
      <c r="C28" s="125" t="s">
        <v>68</v>
      </c>
      <c r="D28" s="80" t="s">
        <v>123</v>
      </c>
      <c r="E28" s="103">
        <v>453700</v>
      </c>
      <c r="F28" s="81" t="s">
        <v>150</v>
      </c>
      <c r="G28" s="109">
        <v>0</v>
      </c>
      <c r="H28" s="114">
        <v>0</v>
      </c>
      <c r="I28" s="109">
        <f t="shared" si="1"/>
        <v>25956</v>
      </c>
      <c r="J28" s="83"/>
      <c r="K28" s="83"/>
      <c r="L28" s="83"/>
      <c r="M28" s="83"/>
      <c r="N28" s="83"/>
      <c r="O28" s="83"/>
      <c r="P28" s="83"/>
      <c r="Q28" s="83"/>
      <c r="R28" s="83"/>
      <c r="S28" s="84"/>
      <c r="T28" s="83"/>
      <c r="U28" s="83"/>
      <c r="V28" s="85"/>
      <c r="W28" s="86"/>
      <c r="X28" s="86"/>
      <c r="Y28" s="45" t="s">
        <v>35</v>
      </c>
      <c r="Z28" s="45"/>
    </row>
    <row r="29" spans="1:26" s="44" customFormat="1" ht="45" x14ac:dyDescent="0.2">
      <c r="A29" s="83">
        <v>19</v>
      </c>
      <c r="B29" s="88" t="s">
        <v>9</v>
      </c>
      <c r="C29" s="126" t="s">
        <v>112</v>
      </c>
      <c r="D29" s="80" t="s">
        <v>120</v>
      </c>
      <c r="E29" s="103">
        <v>456609</v>
      </c>
      <c r="F29" s="86" t="s">
        <v>161</v>
      </c>
      <c r="G29" s="109">
        <v>125</v>
      </c>
      <c r="H29" s="114">
        <v>100</v>
      </c>
      <c r="I29" s="109">
        <f t="shared" si="1"/>
        <v>26056</v>
      </c>
      <c r="J29" s="83"/>
      <c r="K29" s="83"/>
      <c r="L29" s="83"/>
      <c r="M29" s="83"/>
      <c r="N29" s="83"/>
      <c r="O29" s="83"/>
      <c r="P29" s="83"/>
      <c r="Q29" s="83"/>
      <c r="R29" s="83"/>
      <c r="S29" s="84"/>
      <c r="T29" s="83"/>
      <c r="U29" s="83"/>
      <c r="V29" s="85"/>
      <c r="W29" s="86" t="s">
        <v>69</v>
      </c>
      <c r="X29" s="86"/>
      <c r="Y29" s="45" t="s">
        <v>35</v>
      </c>
      <c r="Z29" s="45"/>
    </row>
    <row r="30" spans="1:26" s="69" customFormat="1" ht="15" x14ac:dyDescent="0.2">
      <c r="A30" s="83">
        <v>20</v>
      </c>
      <c r="B30" s="88" t="s">
        <v>9</v>
      </c>
      <c r="C30" s="126" t="s">
        <v>70</v>
      </c>
      <c r="D30" s="80" t="s">
        <v>124</v>
      </c>
      <c r="E30" s="103">
        <v>370855</v>
      </c>
      <c r="F30" s="81" t="s">
        <v>150</v>
      </c>
      <c r="G30" s="109">
        <v>0</v>
      </c>
      <c r="H30" s="114">
        <v>0</v>
      </c>
      <c r="I30" s="109">
        <f t="shared" si="1"/>
        <v>26056</v>
      </c>
      <c r="J30" s="83"/>
      <c r="K30" s="83"/>
      <c r="L30" s="83"/>
      <c r="M30" s="83"/>
      <c r="N30" s="83"/>
      <c r="O30" s="83"/>
      <c r="P30" s="83"/>
      <c r="Q30" s="83"/>
      <c r="R30" s="83"/>
      <c r="S30" s="84"/>
      <c r="T30" s="83"/>
      <c r="U30" s="83"/>
      <c r="V30" s="85"/>
      <c r="W30" s="86"/>
      <c r="X30" s="86"/>
      <c r="Y30" s="68"/>
      <c r="Z30" s="68"/>
    </row>
    <row r="31" spans="1:26" s="44" customFormat="1" ht="30" x14ac:dyDescent="0.2">
      <c r="A31" s="83">
        <v>21</v>
      </c>
      <c r="B31" s="88" t="s">
        <v>10</v>
      </c>
      <c r="C31" s="126" t="s">
        <v>71</v>
      </c>
      <c r="D31" s="80" t="s">
        <v>125</v>
      </c>
      <c r="E31" s="103">
        <v>368299</v>
      </c>
      <c r="F31" s="81" t="s">
        <v>172</v>
      </c>
      <c r="G31" s="109">
        <v>650</v>
      </c>
      <c r="H31" s="114">
        <v>500</v>
      </c>
      <c r="I31" s="109">
        <f t="shared" si="1"/>
        <v>26556</v>
      </c>
      <c r="J31" s="83"/>
      <c r="K31" s="83"/>
      <c r="L31" s="83"/>
      <c r="M31" s="83"/>
      <c r="N31" s="83"/>
      <c r="O31" s="83"/>
      <c r="P31" s="83"/>
      <c r="Q31" s="83"/>
      <c r="R31" s="83"/>
      <c r="S31" s="84"/>
      <c r="T31" s="83"/>
      <c r="U31" s="83"/>
      <c r="V31" s="85"/>
      <c r="W31" s="86"/>
      <c r="X31" s="86"/>
      <c r="Y31" s="45" t="s">
        <v>35</v>
      </c>
      <c r="Z31" s="45"/>
    </row>
    <row r="32" spans="1:26" s="44" customFormat="1" ht="45" x14ac:dyDescent="0.2">
      <c r="A32" s="83">
        <v>22</v>
      </c>
      <c r="B32" s="88" t="s">
        <v>10</v>
      </c>
      <c r="C32" s="126" t="s">
        <v>72</v>
      </c>
      <c r="D32" s="80" t="s">
        <v>120</v>
      </c>
      <c r="E32" s="103" t="s">
        <v>89</v>
      </c>
      <c r="F32" s="81" t="s">
        <v>146</v>
      </c>
      <c r="G32" s="109">
        <v>100</v>
      </c>
      <c r="H32" s="114">
        <v>15</v>
      </c>
      <c r="I32" s="109">
        <f t="shared" si="1"/>
        <v>26571</v>
      </c>
      <c r="J32" s="83"/>
      <c r="K32" s="83"/>
      <c r="L32" s="83"/>
      <c r="M32" s="83"/>
      <c r="N32" s="83"/>
      <c r="O32" s="83"/>
      <c r="P32" s="83"/>
      <c r="Q32" s="83"/>
      <c r="R32" s="83"/>
      <c r="S32" s="84"/>
      <c r="T32" s="83"/>
      <c r="U32" s="83"/>
      <c r="V32" s="85"/>
      <c r="W32" s="86" t="s">
        <v>147</v>
      </c>
      <c r="X32" s="86"/>
      <c r="Y32" s="45" t="s">
        <v>35</v>
      </c>
      <c r="Z32" s="45"/>
    </row>
    <row r="33" spans="1:26" s="44" customFormat="1" ht="60" customHeight="1" x14ac:dyDescent="0.2">
      <c r="A33" s="83">
        <v>23</v>
      </c>
      <c r="B33" s="88" t="s">
        <v>10</v>
      </c>
      <c r="C33" s="126" t="s">
        <v>126</v>
      </c>
      <c r="D33" s="80" t="s">
        <v>151</v>
      </c>
      <c r="E33" s="103">
        <v>372857</v>
      </c>
      <c r="F33" s="81" t="s">
        <v>154</v>
      </c>
      <c r="G33" s="109">
        <v>3000</v>
      </c>
      <c r="H33" s="114">
        <v>3000</v>
      </c>
      <c r="I33" s="109">
        <f t="shared" si="1"/>
        <v>29571</v>
      </c>
      <c r="J33" s="83"/>
      <c r="K33" s="83"/>
      <c r="L33" s="83"/>
      <c r="M33" s="83"/>
      <c r="N33" s="83"/>
      <c r="O33" s="83"/>
      <c r="P33" s="83"/>
      <c r="Q33" s="83"/>
      <c r="R33" s="83"/>
      <c r="S33" s="84"/>
      <c r="T33" s="83"/>
      <c r="U33" s="83"/>
      <c r="V33" s="85"/>
      <c r="W33" s="86" t="s">
        <v>165</v>
      </c>
      <c r="X33" s="86"/>
      <c r="Y33" s="45"/>
      <c r="Z33" s="45"/>
    </row>
    <row r="34" spans="1:26" s="44" customFormat="1" ht="29.45" customHeight="1" x14ac:dyDescent="0.2">
      <c r="A34" s="83">
        <v>26</v>
      </c>
      <c r="B34" s="88" t="s">
        <v>10</v>
      </c>
      <c r="C34" s="126" t="s">
        <v>73</v>
      </c>
      <c r="D34" s="80" t="s">
        <v>125</v>
      </c>
      <c r="E34" s="103">
        <v>404508</v>
      </c>
      <c r="F34" s="81" t="s">
        <v>162</v>
      </c>
      <c r="G34" s="109">
        <v>250</v>
      </c>
      <c r="H34" s="114">
        <v>500</v>
      </c>
      <c r="I34" s="109">
        <f t="shared" si="1"/>
        <v>30071</v>
      </c>
      <c r="J34" s="83"/>
      <c r="K34" s="83"/>
      <c r="L34" s="83"/>
      <c r="M34" s="83"/>
      <c r="N34" s="83"/>
      <c r="O34" s="83"/>
      <c r="P34" s="83"/>
      <c r="Q34" s="83"/>
      <c r="R34" s="83"/>
      <c r="S34" s="84"/>
      <c r="T34" s="83"/>
      <c r="U34" s="83"/>
      <c r="V34" s="85"/>
      <c r="W34" s="86"/>
      <c r="X34" s="86"/>
      <c r="Y34" s="45" t="s">
        <v>35</v>
      </c>
      <c r="Z34" s="45"/>
    </row>
    <row r="35" spans="1:26" s="44" customFormat="1" ht="30" x14ac:dyDescent="0.2">
      <c r="A35" s="83">
        <v>27</v>
      </c>
      <c r="B35" s="88" t="s">
        <v>10</v>
      </c>
      <c r="C35" s="125" t="s">
        <v>127</v>
      </c>
      <c r="D35" s="80" t="s">
        <v>124</v>
      </c>
      <c r="E35" s="103">
        <v>459700</v>
      </c>
      <c r="F35" s="81" t="s">
        <v>166</v>
      </c>
      <c r="G35" s="109">
        <v>200</v>
      </c>
      <c r="H35" s="114">
        <v>0</v>
      </c>
      <c r="I35" s="109">
        <f t="shared" si="1"/>
        <v>30071</v>
      </c>
      <c r="J35" s="83"/>
      <c r="K35" s="83"/>
      <c r="L35" s="83"/>
      <c r="M35" s="83"/>
      <c r="N35" s="83"/>
      <c r="O35" s="83"/>
      <c r="P35" s="83"/>
      <c r="Q35" s="83"/>
      <c r="R35" s="83"/>
      <c r="S35" s="84"/>
      <c r="T35" s="83"/>
      <c r="U35" s="83"/>
      <c r="V35" s="85"/>
      <c r="W35" s="86"/>
      <c r="X35" s="86"/>
      <c r="Y35" s="45" t="s">
        <v>35</v>
      </c>
      <c r="Z35" s="45"/>
    </row>
    <row r="36" spans="1:26" s="44" customFormat="1" ht="30" x14ac:dyDescent="0.2">
      <c r="A36" s="83">
        <v>28</v>
      </c>
      <c r="B36" s="88" t="s">
        <v>10</v>
      </c>
      <c r="C36" s="125" t="s">
        <v>74</v>
      </c>
      <c r="D36" s="80" t="s">
        <v>120</v>
      </c>
      <c r="E36" s="103">
        <v>334888</v>
      </c>
      <c r="F36" s="81" t="s">
        <v>153</v>
      </c>
      <c r="G36" s="109">
        <v>150</v>
      </c>
      <c r="H36" s="114">
        <v>75</v>
      </c>
      <c r="I36" s="109">
        <f t="shared" si="1"/>
        <v>30146</v>
      </c>
      <c r="J36" s="83"/>
      <c r="K36" s="83"/>
      <c r="L36" s="83"/>
      <c r="M36" s="83"/>
      <c r="N36" s="83"/>
      <c r="O36" s="83"/>
      <c r="P36" s="83"/>
      <c r="Q36" s="83"/>
      <c r="R36" s="83"/>
      <c r="S36" s="84"/>
      <c r="T36" s="83"/>
      <c r="U36" s="83"/>
      <c r="V36" s="85"/>
      <c r="W36" s="86"/>
      <c r="X36" s="86"/>
      <c r="Y36" s="45"/>
      <c r="Z36" s="45"/>
    </row>
    <row r="37" spans="1:26" s="44" customFormat="1" ht="52.5" customHeight="1" x14ac:dyDescent="0.2">
      <c r="A37" s="83" t="s">
        <v>55</v>
      </c>
      <c r="B37" s="88" t="s">
        <v>10</v>
      </c>
      <c r="C37" s="125" t="s">
        <v>152</v>
      </c>
      <c r="D37" s="80" t="s">
        <v>120</v>
      </c>
      <c r="E37" s="103">
        <v>334888</v>
      </c>
      <c r="F37" s="81" t="s">
        <v>173</v>
      </c>
      <c r="G37" s="109">
        <v>100</v>
      </c>
      <c r="H37" s="114">
        <v>100</v>
      </c>
      <c r="I37" s="109">
        <f t="shared" si="1"/>
        <v>30246</v>
      </c>
      <c r="J37" s="83"/>
      <c r="K37" s="83"/>
      <c r="L37" s="83"/>
      <c r="M37" s="83"/>
      <c r="N37" s="83"/>
      <c r="O37" s="83"/>
      <c r="P37" s="83"/>
      <c r="Q37" s="83"/>
      <c r="R37" s="83"/>
      <c r="S37" s="84"/>
      <c r="T37" s="83"/>
      <c r="U37" s="83"/>
      <c r="V37" s="85"/>
      <c r="W37" s="86"/>
      <c r="X37" s="86"/>
      <c r="Y37" s="45"/>
      <c r="Z37" s="45"/>
    </row>
    <row r="38" spans="1:26" s="44" customFormat="1" ht="51.75" customHeight="1" x14ac:dyDescent="0.2">
      <c r="A38" s="83">
        <v>29</v>
      </c>
      <c r="B38" s="80" t="s">
        <v>5</v>
      </c>
      <c r="C38" s="125" t="s">
        <v>175</v>
      </c>
      <c r="D38" s="80" t="s">
        <v>120</v>
      </c>
      <c r="E38" s="103">
        <v>453111</v>
      </c>
      <c r="F38" s="81" t="s">
        <v>174</v>
      </c>
      <c r="G38" s="109">
        <v>0</v>
      </c>
      <c r="H38" s="114">
        <v>0</v>
      </c>
      <c r="I38" s="109">
        <f t="shared" si="1"/>
        <v>30246</v>
      </c>
      <c r="J38" s="83"/>
      <c r="K38" s="83"/>
      <c r="L38" s="83"/>
      <c r="M38" s="83"/>
      <c r="N38" s="83"/>
      <c r="O38" s="83"/>
      <c r="P38" s="83"/>
      <c r="Q38" s="83"/>
      <c r="R38" s="83"/>
      <c r="S38" s="84"/>
      <c r="T38" s="83"/>
      <c r="U38" s="83"/>
      <c r="V38" s="85"/>
      <c r="W38" s="95"/>
      <c r="X38" s="86"/>
      <c r="Y38" s="45" t="s">
        <v>35</v>
      </c>
      <c r="Z38" s="45"/>
    </row>
    <row r="39" spans="1:26" s="44" customFormat="1" ht="48.95" customHeight="1" x14ac:dyDescent="0.2">
      <c r="A39" s="83">
        <v>30</v>
      </c>
      <c r="B39" s="88" t="s">
        <v>5</v>
      </c>
      <c r="C39" s="126" t="s">
        <v>158</v>
      </c>
      <c r="D39" s="80" t="s">
        <v>125</v>
      </c>
      <c r="E39" s="103">
        <v>149683</v>
      </c>
      <c r="F39" s="81" t="s">
        <v>163</v>
      </c>
      <c r="G39" s="109">
        <v>25</v>
      </c>
      <c r="H39" s="114">
        <v>10</v>
      </c>
      <c r="I39" s="109">
        <f t="shared" si="1"/>
        <v>30256</v>
      </c>
      <c r="J39" s="83"/>
      <c r="K39" s="83"/>
      <c r="L39" s="83"/>
      <c r="M39" s="83"/>
      <c r="N39" s="83"/>
      <c r="O39" s="83"/>
      <c r="P39" s="83"/>
      <c r="Q39" s="83"/>
      <c r="R39" s="83"/>
      <c r="S39" s="84"/>
      <c r="T39" s="83"/>
      <c r="U39" s="83"/>
      <c r="V39" s="85"/>
      <c r="W39" s="86" t="s">
        <v>81</v>
      </c>
      <c r="X39" s="86"/>
      <c r="Y39" s="45" t="s">
        <v>35</v>
      </c>
      <c r="Z39" s="45"/>
    </row>
    <row r="40" spans="1:26" s="44" customFormat="1" ht="123" customHeight="1" x14ac:dyDescent="0.2">
      <c r="A40" s="83">
        <v>31</v>
      </c>
      <c r="B40" s="88" t="s">
        <v>5</v>
      </c>
      <c r="C40" s="126" t="s">
        <v>134</v>
      </c>
      <c r="D40" s="80" t="s">
        <v>120</v>
      </c>
      <c r="E40" s="103">
        <v>461410</v>
      </c>
      <c r="F40" s="81" t="s">
        <v>155</v>
      </c>
      <c r="G40" s="109">
        <v>0</v>
      </c>
      <c r="H40" s="114">
        <v>275</v>
      </c>
      <c r="I40" s="109">
        <f t="shared" si="1"/>
        <v>30531</v>
      </c>
      <c r="J40" s="96"/>
      <c r="K40" s="83"/>
      <c r="L40" s="83"/>
      <c r="M40" s="83"/>
      <c r="N40" s="83"/>
      <c r="O40" s="83"/>
      <c r="P40" s="83"/>
      <c r="Q40" s="83"/>
      <c r="R40" s="83"/>
      <c r="S40" s="84"/>
      <c r="T40" s="83"/>
      <c r="U40" s="83"/>
      <c r="V40" s="85"/>
      <c r="W40" s="86" t="s">
        <v>43</v>
      </c>
      <c r="X40" s="86"/>
      <c r="Y40" s="45"/>
      <c r="Z40" s="45"/>
    </row>
    <row r="41" spans="1:26" s="44" customFormat="1" ht="23.45" customHeight="1" x14ac:dyDescent="0.2">
      <c r="A41" s="102">
        <v>32</v>
      </c>
      <c r="B41" s="89" t="s">
        <v>5</v>
      </c>
      <c r="C41" s="125" t="s">
        <v>41</v>
      </c>
      <c r="D41" s="80" t="s">
        <v>133</v>
      </c>
      <c r="E41" s="103">
        <v>328188</v>
      </c>
      <c r="F41" s="81" t="s">
        <v>76</v>
      </c>
      <c r="G41" s="109">
        <v>150</v>
      </c>
      <c r="H41" s="114">
        <v>150</v>
      </c>
      <c r="I41" s="109">
        <f t="shared" si="1"/>
        <v>30681</v>
      </c>
      <c r="J41" s="83"/>
      <c r="K41" s="83"/>
      <c r="L41" s="83"/>
      <c r="M41" s="83"/>
      <c r="N41" s="83"/>
      <c r="O41" s="83"/>
      <c r="P41" s="83"/>
      <c r="Q41" s="83"/>
      <c r="R41" s="83"/>
      <c r="S41" s="84"/>
      <c r="T41" s="83"/>
      <c r="U41" s="83"/>
      <c r="V41" s="85"/>
      <c r="W41" s="86"/>
      <c r="X41" s="86"/>
      <c r="Y41" s="45"/>
      <c r="Z41" s="45"/>
    </row>
    <row r="42" spans="1:26" s="44" customFormat="1" ht="30" x14ac:dyDescent="0.2">
      <c r="A42" s="83">
        <v>33</v>
      </c>
      <c r="B42" s="89" t="s">
        <v>5</v>
      </c>
      <c r="C42" s="125" t="s">
        <v>77</v>
      </c>
      <c r="D42" s="80" t="s">
        <v>95</v>
      </c>
      <c r="E42" s="103" t="s">
        <v>159</v>
      </c>
      <c r="F42" s="81" t="s">
        <v>104</v>
      </c>
      <c r="G42" s="109">
        <v>6350</v>
      </c>
      <c r="H42" s="114">
        <v>7800</v>
      </c>
      <c r="I42" s="109">
        <f t="shared" si="1"/>
        <v>38481</v>
      </c>
      <c r="J42" s="83"/>
      <c r="K42" s="83"/>
      <c r="L42" s="83"/>
      <c r="M42" s="83"/>
      <c r="N42" s="83"/>
      <c r="O42" s="83"/>
      <c r="P42" s="83"/>
      <c r="Q42" s="83"/>
      <c r="R42" s="83"/>
      <c r="S42" s="84"/>
      <c r="T42" s="83"/>
      <c r="U42" s="83"/>
      <c r="V42" s="85"/>
      <c r="W42" s="86"/>
      <c r="X42" s="86"/>
      <c r="Y42" s="45"/>
      <c r="Z42" s="45"/>
    </row>
    <row r="43" spans="1:26" s="44" customFormat="1" ht="30" x14ac:dyDescent="0.2">
      <c r="A43" s="83">
        <v>34</v>
      </c>
      <c r="B43" s="89" t="s">
        <v>5</v>
      </c>
      <c r="C43" s="125" t="s">
        <v>42</v>
      </c>
      <c r="D43" s="80" t="s">
        <v>120</v>
      </c>
      <c r="E43" s="103">
        <v>149671</v>
      </c>
      <c r="F43" s="81" t="s">
        <v>78</v>
      </c>
      <c r="G43" s="109">
        <v>0</v>
      </c>
      <c r="H43" s="114">
        <v>35</v>
      </c>
      <c r="I43" s="109">
        <f t="shared" si="1"/>
        <v>38516</v>
      </c>
      <c r="J43" s="83"/>
      <c r="K43" s="83"/>
      <c r="L43" s="83"/>
      <c r="M43" s="83"/>
      <c r="N43" s="83"/>
      <c r="O43" s="83"/>
      <c r="P43" s="83"/>
      <c r="Q43" s="83"/>
      <c r="R43" s="83"/>
      <c r="S43" s="84"/>
      <c r="T43" s="83"/>
      <c r="U43" s="83"/>
      <c r="V43" s="85"/>
      <c r="W43" s="86" t="s">
        <v>44</v>
      </c>
      <c r="X43" s="86"/>
      <c r="Y43" s="45"/>
      <c r="Z43" s="45"/>
    </row>
    <row r="44" spans="1:26" s="44" customFormat="1" ht="34.9" customHeight="1" x14ac:dyDescent="0.2">
      <c r="A44" s="83">
        <v>35</v>
      </c>
      <c r="B44" s="89" t="s">
        <v>5</v>
      </c>
      <c r="C44" s="125" t="s">
        <v>132</v>
      </c>
      <c r="D44" s="80" t="s">
        <v>167</v>
      </c>
      <c r="E44" s="103">
        <v>139435</v>
      </c>
      <c r="F44" s="86" t="s">
        <v>79</v>
      </c>
      <c r="G44" s="109">
        <v>370</v>
      </c>
      <c r="H44" s="114">
        <v>400</v>
      </c>
      <c r="I44" s="109">
        <f t="shared" si="1"/>
        <v>38916</v>
      </c>
      <c r="J44" s="83"/>
      <c r="K44" s="83"/>
      <c r="L44" s="83"/>
      <c r="M44" s="83"/>
      <c r="N44" s="83"/>
      <c r="O44" s="83"/>
      <c r="P44" s="83"/>
      <c r="Q44" s="83"/>
      <c r="R44" s="83"/>
      <c r="S44" s="84"/>
      <c r="T44" s="83"/>
      <c r="U44" s="83"/>
      <c r="V44" s="85"/>
      <c r="W44" s="86"/>
      <c r="X44" s="86"/>
      <c r="Y44" s="45" t="s">
        <v>33</v>
      </c>
      <c r="Z44" s="45"/>
    </row>
    <row r="45" spans="1:26" s="44" customFormat="1" ht="35.450000000000003" customHeight="1" x14ac:dyDescent="0.2">
      <c r="A45" s="83">
        <v>36</v>
      </c>
      <c r="B45" s="88" t="s">
        <v>5</v>
      </c>
      <c r="C45" s="126" t="s">
        <v>110</v>
      </c>
      <c r="D45" s="92" t="s">
        <v>105</v>
      </c>
      <c r="E45" s="84">
        <v>466539</v>
      </c>
      <c r="F45" s="97" t="s">
        <v>109</v>
      </c>
      <c r="G45" s="109">
        <v>0</v>
      </c>
      <c r="H45" s="114">
        <v>0</v>
      </c>
      <c r="I45" s="109">
        <f t="shared" si="1"/>
        <v>38916</v>
      </c>
      <c r="J45" s="83"/>
      <c r="K45" s="83"/>
      <c r="L45" s="83"/>
      <c r="M45" s="83"/>
      <c r="N45" s="83"/>
      <c r="O45" s="83"/>
      <c r="P45" s="83"/>
      <c r="Q45" s="83"/>
      <c r="R45" s="83"/>
      <c r="S45" s="84"/>
      <c r="T45" s="83"/>
      <c r="U45" s="83"/>
      <c r="V45" s="85"/>
      <c r="W45" s="86" t="s">
        <v>176</v>
      </c>
      <c r="X45" s="86"/>
      <c r="Y45" s="45" t="s">
        <v>33</v>
      </c>
      <c r="Z45" s="68"/>
    </row>
    <row r="46" spans="1:26" s="44" customFormat="1" ht="45.75" x14ac:dyDescent="0.2">
      <c r="A46" s="83">
        <v>37</v>
      </c>
      <c r="B46" s="88" t="s">
        <v>5</v>
      </c>
      <c r="C46" s="125" t="s">
        <v>80</v>
      </c>
      <c r="D46" s="80" t="s">
        <v>89</v>
      </c>
      <c r="E46" s="103" t="s">
        <v>89</v>
      </c>
      <c r="F46" s="81" t="s">
        <v>131</v>
      </c>
      <c r="G46" s="109">
        <v>0</v>
      </c>
      <c r="H46" s="114">
        <v>0</v>
      </c>
      <c r="I46" s="109">
        <f t="shared" si="1"/>
        <v>38916</v>
      </c>
      <c r="J46" s="83"/>
      <c r="K46" s="83"/>
      <c r="L46" s="83"/>
      <c r="M46" s="83"/>
      <c r="N46" s="83"/>
      <c r="O46" s="83"/>
      <c r="P46" s="83"/>
      <c r="Q46" s="83"/>
      <c r="R46" s="83"/>
      <c r="S46" s="84"/>
      <c r="T46" s="83"/>
      <c r="U46" s="83"/>
      <c r="V46" s="85"/>
      <c r="W46" s="86"/>
      <c r="X46" s="86"/>
      <c r="Y46" s="45"/>
      <c r="Z46" s="68"/>
    </row>
    <row r="47" spans="1:26" s="44" customFormat="1" ht="30" x14ac:dyDescent="0.2">
      <c r="A47" s="83">
        <v>38</v>
      </c>
      <c r="B47" s="88" t="s">
        <v>5</v>
      </c>
      <c r="C47" s="127" t="s">
        <v>135</v>
      </c>
      <c r="D47" s="106" t="s">
        <v>103</v>
      </c>
      <c r="E47" s="107" t="s">
        <v>103</v>
      </c>
      <c r="F47" s="94" t="s">
        <v>45</v>
      </c>
      <c r="G47" s="109">
        <v>0</v>
      </c>
      <c r="H47" s="114">
        <v>0</v>
      </c>
      <c r="I47" s="109">
        <f t="shared" si="1"/>
        <v>38916</v>
      </c>
      <c r="J47" s="83"/>
      <c r="K47" s="83"/>
      <c r="L47" s="83"/>
      <c r="M47" s="83"/>
      <c r="N47" s="83"/>
      <c r="O47" s="83"/>
      <c r="P47" s="83"/>
      <c r="Q47" s="83"/>
      <c r="R47" s="83"/>
      <c r="S47" s="84"/>
      <c r="T47" s="83"/>
      <c r="U47" s="83"/>
      <c r="V47" s="85"/>
      <c r="W47" s="95"/>
      <c r="X47" s="86"/>
      <c r="Y47" s="45"/>
      <c r="Z47" s="68"/>
    </row>
    <row r="48" spans="1:26" s="44" customFormat="1" ht="30.75" x14ac:dyDescent="0.2">
      <c r="A48" s="83">
        <v>39</v>
      </c>
      <c r="B48" s="88" t="s">
        <v>4</v>
      </c>
      <c r="C48" s="126" t="s">
        <v>107</v>
      </c>
      <c r="D48" s="92" t="s">
        <v>89</v>
      </c>
      <c r="E48" s="84" t="s">
        <v>89</v>
      </c>
      <c r="F48" s="81" t="s">
        <v>131</v>
      </c>
      <c r="G48" s="109">
        <v>0</v>
      </c>
      <c r="H48" s="114">
        <v>0</v>
      </c>
      <c r="I48" s="109">
        <f t="shared" si="1"/>
        <v>38916</v>
      </c>
      <c r="J48" s="83"/>
      <c r="K48" s="83"/>
      <c r="L48" s="83"/>
      <c r="M48" s="83"/>
      <c r="N48" s="83"/>
      <c r="O48" s="83"/>
      <c r="P48" s="83"/>
      <c r="Q48" s="83"/>
      <c r="R48" s="83"/>
      <c r="S48" s="84"/>
      <c r="T48" s="83"/>
      <c r="U48" s="83"/>
      <c r="V48" s="85"/>
      <c r="W48" s="95"/>
      <c r="X48" s="86"/>
      <c r="Y48" s="45"/>
      <c r="Z48" s="68"/>
    </row>
    <row r="49" spans="1:26" s="44" customFormat="1" ht="45" x14ac:dyDescent="0.2">
      <c r="A49" s="83">
        <v>40</v>
      </c>
      <c r="B49" s="88" t="s">
        <v>5</v>
      </c>
      <c r="C49" s="126" t="s">
        <v>108</v>
      </c>
      <c r="D49" s="92" t="s">
        <v>93</v>
      </c>
      <c r="E49" s="84">
        <v>466191</v>
      </c>
      <c r="F49" s="81" t="s">
        <v>139</v>
      </c>
      <c r="G49" s="109">
        <v>0</v>
      </c>
      <c r="H49" s="114">
        <v>0</v>
      </c>
      <c r="I49" s="109">
        <f t="shared" si="1"/>
        <v>38916</v>
      </c>
      <c r="J49" s="83"/>
      <c r="K49" s="83"/>
      <c r="L49" s="83"/>
      <c r="M49" s="83"/>
      <c r="N49" s="83"/>
      <c r="O49" s="83"/>
      <c r="P49" s="83"/>
      <c r="Q49" s="83"/>
      <c r="R49" s="83"/>
      <c r="S49" s="84"/>
      <c r="T49" s="83"/>
      <c r="U49" s="83"/>
      <c r="V49" s="85"/>
      <c r="W49" s="95" t="s">
        <v>49</v>
      </c>
      <c r="X49" s="86"/>
      <c r="Y49" s="45"/>
      <c r="Z49" s="68"/>
    </row>
    <row r="50" spans="1:26" s="44" customFormat="1" ht="30" x14ac:dyDescent="0.2">
      <c r="A50" s="83">
        <v>41</v>
      </c>
      <c r="B50" s="88" t="s">
        <v>5</v>
      </c>
      <c r="C50" s="127" t="s">
        <v>135</v>
      </c>
      <c r="D50" s="106" t="s">
        <v>103</v>
      </c>
      <c r="E50" s="107" t="s">
        <v>103</v>
      </c>
      <c r="F50" s="94" t="s">
        <v>47</v>
      </c>
      <c r="G50" s="109">
        <v>0</v>
      </c>
      <c r="H50" s="114">
        <v>0</v>
      </c>
      <c r="I50" s="109">
        <f t="shared" si="1"/>
        <v>38916</v>
      </c>
      <c r="J50" s="83"/>
      <c r="K50" s="83"/>
      <c r="L50" s="83"/>
      <c r="M50" s="83"/>
      <c r="N50" s="83"/>
      <c r="O50" s="83"/>
      <c r="P50" s="83"/>
      <c r="Q50" s="83"/>
      <c r="R50" s="83"/>
      <c r="S50" s="84"/>
      <c r="T50" s="83"/>
      <c r="U50" s="83"/>
      <c r="V50" s="85"/>
      <c r="W50" s="95"/>
      <c r="X50" s="86"/>
      <c r="Y50" s="45"/>
      <c r="Z50" s="68"/>
    </row>
    <row r="51" spans="1:26" s="44" customFormat="1" ht="60" x14ac:dyDescent="0.2">
      <c r="A51" s="83">
        <v>42</v>
      </c>
      <c r="B51" s="88" t="s">
        <v>5</v>
      </c>
      <c r="C51" s="126" t="s">
        <v>111</v>
      </c>
      <c r="D51" s="92" t="s">
        <v>105</v>
      </c>
      <c r="E51" s="103" t="s">
        <v>89</v>
      </c>
      <c r="F51" s="81" t="s">
        <v>106</v>
      </c>
      <c r="G51" s="109">
        <v>12300</v>
      </c>
      <c r="H51" s="114">
        <v>11300</v>
      </c>
      <c r="I51" s="109">
        <f t="shared" si="1"/>
        <v>50216</v>
      </c>
      <c r="J51" s="83"/>
      <c r="K51" s="83"/>
      <c r="L51" s="83"/>
      <c r="M51" s="83"/>
      <c r="N51" s="83"/>
      <c r="O51" s="83"/>
      <c r="P51" s="83"/>
      <c r="Q51" s="83"/>
      <c r="R51" s="83"/>
      <c r="S51" s="84"/>
      <c r="T51" s="83"/>
      <c r="U51" s="83"/>
      <c r="V51" s="85"/>
      <c r="W51" s="98" t="s">
        <v>54</v>
      </c>
      <c r="X51" s="86"/>
      <c r="Y51" s="45"/>
      <c r="Z51" s="68"/>
    </row>
    <row r="52" spans="1:26" s="44" customFormat="1" ht="35.1" customHeight="1" x14ac:dyDescent="0.2">
      <c r="A52" s="83">
        <v>43</v>
      </c>
      <c r="B52" s="88" t="s">
        <v>50</v>
      </c>
      <c r="C52" s="126" t="s">
        <v>82</v>
      </c>
      <c r="D52" s="92" t="s">
        <v>84</v>
      </c>
      <c r="E52" s="84">
        <v>122645</v>
      </c>
      <c r="F52" s="81" t="s">
        <v>87</v>
      </c>
      <c r="G52" s="109">
        <v>0</v>
      </c>
      <c r="H52" s="114">
        <v>150</v>
      </c>
      <c r="I52" s="109">
        <f t="shared" si="1"/>
        <v>50366</v>
      </c>
      <c r="J52" s="83"/>
      <c r="K52" s="83"/>
      <c r="L52" s="83"/>
      <c r="M52" s="83"/>
      <c r="N52" s="83"/>
      <c r="O52" s="83"/>
      <c r="P52" s="83"/>
      <c r="Q52" s="83"/>
      <c r="R52" s="83"/>
      <c r="S52" s="84"/>
      <c r="T52" s="83"/>
      <c r="U52" s="83"/>
      <c r="V52" s="85"/>
      <c r="W52" s="86"/>
      <c r="X52" s="86"/>
      <c r="Z52" s="45"/>
    </row>
    <row r="53" spans="1:26" s="44" customFormat="1" ht="30" x14ac:dyDescent="0.2">
      <c r="A53" s="83">
        <v>44</v>
      </c>
      <c r="B53" s="88" t="s">
        <v>51</v>
      </c>
      <c r="C53" s="126" t="s">
        <v>85</v>
      </c>
      <c r="D53" s="92" t="s">
        <v>86</v>
      </c>
      <c r="E53" s="84">
        <v>466128</v>
      </c>
      <c r="F53" s="87" t="s">
        <v>140</v>
      </c>
      <c r="G53" s="109">
        <v>0</v>
      </c>
      <c r="H53" s="114">
        <v>10</v>
      </c>
      <c r="I53" s="109">
        <f t="shared" si="1"/>
        <v>50376</v>
      </c>
      <c r="J53" s="83"/>
      <c r="K53" s="83"/>
      <c r="L53" s="83"/>
      <c r="M53" s="83"/>
      <c r="N53" s="83"/>
      <c r="O53" s="83"/>
      <c r="P53" s="83"/>
      <c r="Q53" s="83"/>
      <c r="R53" s="83"/>
      <c r="S53" s="84"/>
      <c r="T53" s="83"/>
      <c r="U53" s="83"/>
      <c r="V53" s="85"/>
      <c r="W53" s="86" t="s">
        <v>147</v>
      </c>
      <c r="X53" s="86"/>
      <c r="Z53" s="45"/>
    </row>
    <row r="54" spans="1:26" s="44" customFormat="1" ht="15" hidden="1" x14ac:dyDescent="0.2">
      <c r="A54" s="83"/>
      <c r="B54" s="88"/>
      <c r="C54" s="126"/>
      <c r="D54" s="92"/>
      <c r="E54" s="84"/>
      <c r="F54" s="94"/>
      <c r="G54" s="109"/>
      <c r="H54" s="114"/>
      <c r="I54" s="109">
        <f t="shared" si="1"/>
        <v>50376</v>
      </c>
      <c r="J54" s="83"/>
      <c r="K54" s="83"/>
      <c r="L54" s="83"/>
      <c r="M54" s="83"/>
      <c r="N54" s="83"/>
      <c r="O54" s="83"/>
      <c r="P54" s="83"/>
      <c r="Q54" s="83"/>
      <c r="R54" s="83"/>
      <c r="S54" s="84"/>
      <c r="T54" s="83"/>
      <c r="U54" s="83"/>
      <c r="V54" s="85"/>
      <c r="W54" s="95"/>
      <c r="X54" s="86" t="s">
        <v>33</v>
      </c>
      <c r="Y54" s="44" t="e">
        <f>SUMIF($Y$8:$Y$45,X54,#REF!)</f>
        <v>#REF!</v>
      </c>
      <c r="Z54" s="45"/>
    </row>
    <row r="55" spans="1:26" s="44" customFormat="1" ht="15" hidden="1" x14ac:dyDescent="0.2">
      <c r="A55" s="83"/>
      <c r="B55" s="88"/>
      <c r="C55" s="126"/>
      <c r="D55" s="92"/>
      <c r="E55" s="84"/>
      <c r="F55" s="94"/>
      <c r="G55" s="109"/>
      <c r="H55" s="114"/>
      <c r="I55" s="109">
        <f t="shared" si="1"/>
        <v>50376</v>
      </c>
      <c r="J55" s="83"/>
      <c r="K55" s="83"/>
      <c r="L55" s="83"/>
      <c r="M55" s="83"/>
      <c r="N55" s="83"/>
      <c r="O55" s="83"/>
      <c r="P55" s="83"/>
      <c r="Q55" s="83"/>
      <c r="R55" s="83"/>
      <c r="S55" s="84"/>
      <c r="T55" s="83"/>
      <c r="U55" s="83"/>
      <c r="V55" s="85"/>
      <c r="W55" s="98"/>
      <c r="X55" s="86" t="s">
        <v>35</v>
      </c>
      <c r="Y55" s="44" t="e">
        <f>SUMIF($Y$8:$Y$45,X55,#REF!)</f>
        <v>#REF!</v>
      </c>
      <c r="Z55" s="45"/>
    </row>
    <row r="56" spans="1:26" s="44" customFormat="1" ht="54.6" customHeight="1" x14ac:dyDescent="0.2">
      <c r="A56" s="83">
        <v>45</v>
      </c>
      <c r="B56" s="88" t="s">
        <v>5</v>
      </c>
      <c r="C56" s="126" t="s">
        <v>114</v>
      </c>
      <c r="D56" s="92" t="s">
        <v>90</v>
      </c>
      <c r="E56" s="84">
        <v>152054</v>
      </c>
      <c r="F56" s="87" t="s">
        <v>115</v>
      </c>
      <c r="G56" s="109">
        <v>630</v>
      </c>
      <c r="H56" s="114">
        <v>0</v>
      </c>
      <c r="I56" s="109">
        <f t="shared" si="1"/>
        <v>50376</v>
      </c>
      <c r="J56" s="83"/>
      <c r="K56" s="83"/>
      <c r="L56" s="83"/>
      <c r="M56" s="83"/>
      <c r="N56" s="83"/>
      <c r="O56" s="83"/>
      <c r="P56" s="83"/>
      <c r="Q56" s="83"/>
      <c r="R56" s="83"/>
      <c r="S56" s="84"/>
      <c r="T56" s="83"/>
      <c r="U56" s="83"/>
      <c r="V56" s="85"/>
      <c r="W56" s="86"/>
      <c r="X56" s="86"/>
      <c r="Z56" s="45"/>
    </row>
    <row r="57" spans="1:26" s="44" customFormat="1" ht="45" x14ac:dyDescent="0.2">
      <c r="A57" s="83">
        <v>46</v>
      </c>
      <c r="B57" s="88" t="s">
        <v>9</v>
      </c>
      <c r="C57" s="126" t="s">
        <v>129</v>
      </c>
      <c r="D57" s="92" t="s">
        <v>120</v>
      </c>
      <c r="E57" s="107" t="s">
        <v>89</v>
      </c>
      <c r="F57" s="87" t="s">
        <v>156</v>
      </c>
      <c r="G57" s="109">
        <v>0</v>
      </c>
      <c r="H57" s="114">
        <v>0</v>
      </c>
      <c r="I57" s="109">
        <f t="shared" si="1"/>
        <v>50376</v>
      </c>
      <c r="J57" s="83"/>
      <c r="K57" s="83"/>
      <c r="L57" s="83"/>
      <c r="M57" s="83"/>
      <c r="N57" s="83"/>
      <c r="O57" s="83"/>
      <c r="P57" s="83"/>
      <c r="Q57" s="83"/>
      <c r="R57" s="83"/>
      <c r="S57" s="84"/>
      <c r="T57" s="83"/>
      <c r="U57" s="83"/>
      <c r="V57" s="85"/>
      <c r="W57" s="95"/>
      <c r="X57" s="86"/>
      <c r="Z57" s="45"/>
    </row>
    <row r="58" spans="1:26" s="44" customFormat="1" ht="45" x14ac:dyDescent="0.2">
      <c r="A58" s="83">
        <v>47</v>
      </c>
      <c r="B58" s="88" t="s">
        <v>113</v>
      </c>
      <c r="C58" s="126" t="s">
        <v>128</v>
      </c>
      <c r="D58" s="92" t="s">
        <v>120</v>
      </c>
      <c r="E58" s="84">
        <v>448130</v>
      </c>
      <c r="F58" s="87" t="s">
        <v>170</v>
      </c>
      <c r="G58" s="109">
        <v>0</v>
      </c>
      <c r="H58" s="114">
        <v>0</v>
      </c>
      <c r="I58" s="109">
        <f t="shared" si="1"/>
        <v>50376</v>
      </c>
      <c r="J58" s="83"/>
      <c r="K58" s="83"/>
      <c r="L58" s="83"/>
      <c r="M58" s="83"/>
      <c r="N58" s="83"/>
      <c r="O58" s="83"/>
      <c r="P58" s="83"/>
      <c r="Q58" s="83"/>
      <c r="R58" s="83"/>
      <c r="S58" s="84"/>
      <c r="T58" s="83"/>
      <c r="U58" s="83"/>
      <c r="V58" s="85"/>
      <c r="W58" s="95"/>
      <c r="X58" s="86"/>
      <c r="Z58" s="45"/>
    </row>
    <row r="59" spans="1:26" s="44" customFormat="1" ht="29.25" customHeight="1" x14ac:dyDescent="0.2">
      <c r="A59" s="83">
        <v>48</v>
      </c>
      <c r="B59" s="88" t="s">
        <v>5</v>
      </c>
      <c r="C59" s="126" t="s">
        <v>130</v>
      </c>
      <c r="D59" s="80" t="s">
        <v>120</v>
      </c>
      <c r="E59" s="103">
        <v>134706</v>
      </c>
      <c r="F59" s="87" t="s">
        <v>157</v>
      </c>
      <c r="G59" s="109">
        <v>0</v>
      </c>
      <c r="H59" s="114">
        <v>0</v>
      </c>
      <c r="I59" s="109">
        <f t="shared" si="1"/>
        <v>50376</v>
      </c>
      <c r="J59" s="83"/>
      <c r="K59" s="83"/>
      <c r="L59" s="83"/>
      <c r="M59" s="83"/>
      <c r="N59" s="83"/>
      <c r="O59" s="83"/>
      <c r="P59" s="83"/>
      <c r="Q59" s="83"/>
      <c r="R59" s="83"/>
      <c r="S59" s="84"/>
      <c r="T59" s="83"/>
      <c r="U59" s="83"/>
      <c r="V59" s="85"/>
      <c r="W59" s="86"/>
      <c r="X59" s="86"/>
      <c r="Z59" s="45"/>
    </row>
    <row r="60" spans="1:26" s="44" customFormat="1" ht="30" x14ac:dyDescent="0.2">
      <c r="A60" s="83">
        <v>49</v>
      </c>
      <c r="B60" s="88" t="s">
        <v>51</v>
      </c>
      <c r="C60" s="126" t="s">
        <v>88</v>
      </c>
      <c r="D60" s="106" t="s">
        <v>89</v>
      </c>
      <c r="E60" s="107" t="s">
        <v>89</v>
      </c>
      <c r="F60" s="87" t="s">
        <v>141</v>
      </c>
      <c r="G60" s="109">
        <v>0</v>
      </c>
      <c r="H60" s="114">
        <v>160</v>
      </c>
      <c r="I60" s="109">
        <f t="shared" si="1"/>
        <v>50536</v>
      </c>
      <c r="J60" s="83"/>
      <c r="K60" s="83"/>
      <c r="L60" s="83"/>
      <c r="M60" s="83"/>
      <c r="N60" s="83"/>
      <c r="O60" s="83"/>
      <c r="P60" s="83"/>
      <c r="Q60" s="83"/>
      <c r="R60" s="83"/>
      <c r="S60" s="84"/>
      <c r="T60" s="83"/>
      <c r="U60" s="83"/>
      <c r="V60" s="85"/>
      <c r="W60" s="86" t="s">
        <v>142</v>
      </c>
      <c r="X60" s="86"/>
      <c r="Z60" s="45"/>
    </row>
    <row r="61" spans="1:26" s="44" customFormat="1" ht="30" x14ac:dyDescent="0.2">
      <c r="A61" s="83">
        <v>50</v>
      </c>
      <c r="B61" s="88" t="s">
        <v>10</v>
      </c>
      <c r="C61" s="126" t="s">
        <v>168</v>
      </c>
      <c r="D61" s="80" t="s">
        <v>120</v>
      </c>
      <c r="E61" s="103">
        <v>470252</v>
      </c>
      <c r="F61" s="87" t="s">
        <v>169</v>
      </c>
      <c r="G61" s="109">
        <v>0</v>
      </c>
      <c r="H61" s="114">
        <v>0</v>
      </c>
      <c r="I61" s="109">
        <f t="shared" si="1"/>
        <v>50536</v>
      </c>
      <c r="J61" s="83"/>
      <c r="K61" s="83"/>
      <c r="L61" s="83"/>
      <c r="M61" s="83"/>
      <c r="N61" s="83"/>
      <c r="O61" s="83"/>
      <c r="P61" s="83"/>
      <c r="Q61" s="83"/>
      <c r="R61" s="83"/>
      <c r="S61" s="84"/>
      <c r="T61" s="83"/>
      <c r="U61" s="83"/>
      <c r="V61" s="85"/>
      <c r="W61" s="86"/>
      <c r="X61" s="86"/>
      <c r="Z61" s="45"/>
    </row>
    <row r="65" spans="9:9" x14ac:dyDescent="0.2">
      <c r="I65" s="5"/>
    </row>
    <row r="66" spans="9:9" x14ac:dyDescent="0.2">
      <c r="I66" s="5"/>
    </row>
    <row r="67" spans="9:9" x14ac:dyDescent="0.2">
      <c r="I67" s="5"/>
    </row>
    <row r="68" spans="9:9" x14ac:dyDescent="0.2">
      <c r="I68" s="5"/>
    </row>
  </sheetData>
  <autoFilter ref="A6:Y53"/>
  <mergeCells count="3">
    <mergeCell ref="B12:X12"/>
    <mergeCell ref="B7:X7"/>
    <mergeCell ref="B9:X9"/>
  </mergeCells>
  <pageMargins left="0.7" right="0.7" top="0.5" bottom="0.5" header="0.3" footer="0.3"/>
  <pageSetup paperSize="17"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zoomScale="85" zoomScaleNormal="85" workbookViewId="0">
      <pane xSplit="2" ySplit="7" topLeftCell="C35" activePane="bottomRight" state="frozen"/>
      <selection pane="topRight" activeCell="H1" sqref="H1"/>
      <selection pane="bottomLeft" activeCell="A8" sqref="A8"/>
      <selection pane="bottomRight" activeCell="D12" sqref="D12"/>
    </sheetView>
  </sheetViews>
  <sheetFormatPr defaultRowHeight="12.75" x14ac:dyDescent="0.2"/>
  <cols>
    <col min="1" max="1" width="6" style="19" customWidth="1"/>
    <col min="2" max="2" width="23" style="10" customWidth="1"/>
    <col min="3" max="3" width="49.85546875" style="1" customWidth="1"/>
    <col min="4" max="4" width="12.85546875" bestFit="1" customWidth="1"/>
    <col min="5" max="5" width="13.5703125" customWidth="1"/>
    <col min="6" max="6" width="8.85546875" customWidth="1"/>
    <col min="7" max="7" width="16.28515625" style="5" customWidth="1"/>
    <col min="8" max="8" width="20.85546875" customWidth="1"/>
    <col min="9" max="9" width="11.5703125" bestFit="1" customWidth="1"/>
    <col min="10" max="10" width="16.140625" bestFit="1" customWidth="1"/>
    <col min="11" max="11" width="12.5703125" bestFit="1" customWidth="1"/>
    <col min="16" max="16" width="16" customWidth="1"/>
  </cols>
  <sheetData>
    <row r="1" spans="1:16" ht="20.25" x14ac:dyDescent="0.3">
      <c r="A1" s="18" t="s">
        <v>38</v>
      </c>
      <c r="C1" s="6"/>
    </row>
    <row r="2" spans="1:16" ht="45" customHeight="1" x14ac:dyDescent="0.2">
      <c r="B2" s="111" t="str">
        <f>'Ranking Sheet '!F2</f>
        <v>Version: 4/18/2018 (Version 1.0)</v>
      </c>
      <c r="C2" s="12" t="str">
        <f>'Ranking Sheet '!C2</f>
        <v>FY2019 PBUD TOTAL $46M - $28.975M FCRPS, $17.025M Willamette, and $0 Lamprey</v>
      </c>
    </row>
    <row r="3" spans="1:16" x14ac:dyDescent="0.2">
      <c r="B3" s="111" t="s">
        <v>138</v>
      </c>
      <c r="C3" s="14"/>
    </row>
    <row r="4" spans="1:16" x14ac:dyDescent="0.2">
      <c r="B4" s="112"/>
      <c r="C4" s="14"/>
    </row>
    <row r="5" spans="1:16" x14ac:dyDescent="0.2">
      <c r="C5" s="29" t="str">
        <f>'Ranking Sheet '!C3</f>
        <v>PBud- $46M</v>
      </c>
    </row>
    <row r="6" spans="1:16" ht="51" x14ac:dyDescent="0.2">
      <c r="A6" s="20" t="s">
        <v>13</v>
      </c>
      <c r="B6" s="2" t="s">
        <v>1</v>
      </c>
      <c r="C6" s="2" t="s">
        <v>0</v>
      </c>
      <c r="D6" s="3" t="str">
        <f>'Ranking Sheet '!H6</f>
        <v>FY19 Current Capability</v>
      </c>
      <c r="E6" s="3" t="str">
        <f>'Ranking Sheet '!I6</f>
        <v>FY19 Preliminary Cumulative</v>
      </c>
      <c r="F6" s="7" t="str">
        <f>'Ranking Sheet '!V6</f>
        <v>SCT 2019 Average Score</v>
      </c>
      <c r="H6" s="30"/>
      <c r="I6" s="30"/>
      <c r="J6" s="30"/>
      <c r="K6" s="30"/>
      <c r="L6" s="30"/>
      <c r="M6" s="30"/>
      <c r="N6" s="30"/>
      <c r="O6" s="30"/>
    </row>
    <row r="7" spans="1:16" x14ac:dyDescent="0.2">
      <c r="A7" s="21"/>
      <c r="B7" s="123" t="s">
        <v>6</v>
      </c>
      <c r="C7" s="124"/>
      <c r="D7" s="124"/>
      <c r="E7" s="124"/>
      <c r="F7" s="8"/>
      <c r="H7" s="34"/>
      <c r="I7" s="34"/>
      <c r="J7" s="30"/>
      <c r="K7" s="30"/>
      <c r="L7" s="30"/>
      <c r="M7" s="30"/>
      <c r="N7" s="30"/>
      <c r="O7" s="30"/>
    </row>
    <row r="8" spans="1:16" x14ac:dyDescent="0.2">
      <c r="A8" s="24">
        <v>1</v>
      </c>
      <c r="B8" s="11" t="s">
        <v>6</v>
      </c>
      <c r="C8" s="26" t="s">
        <v>7</v>
      </c>
      <c r="D8" s="75">
        <f>'Ranking Sheet '!G8</f>
        <v>17025</v>
      </c>
      <c r="E8" s="75">
        <f>D8</f>
        <v>17025</v>
      </c>
      <c r="F8" s="11" t="s">
        <v>28</v>
      </c>
      <c r="H8" s="34"/>
      <c r="I8" s="34"/>
      <c r="J8" s="30"/>
      <c r="K8" s="30"/>
      <c r="L8" s="30"/>
      <c r="M8" s="30"/>
      <c r="N8" s="30"/>
      <c r="O8" s="30"/>
    </row>
    <row r="9" spans="1:16" x14ac:dyDescent="0.2">
      <c r="A9" s="24">
        <v>2</v>
      </c>
      <c r="B9" s="11" t="s">
        <v>29</v>
      </c>
      <c r="C9" s="26" t="s">
        <v>31</v>
      </c>
      <c r="D9" s="75">
        <f>'Ranking Sheet '!G10</f>
        <v>0</v>
      </c>
      <c r="E9" s="75">
        <f>D9+E8</f>
        <v>17025</v>
      </c>
      <c r="F9" s="11" t="s">
        <v>28</v>
      </c>
      <c r="H9" s="34"/>
      <c r="I9" s="34"/>
      <c r="J9" s="30"/>
      <c r="K9" s="30"/>
      <c r="L9" s="30"/>
      <c r="M9" s="30"/>
      <c r="N9" s="30"/>
      <c r="O9" s="30"/>
    </row>
    <row r="10" spans="1:16" x14ac:dyDescent="0.2">
      <c r="A10" s="22"/>
      <c r="B10" s="15"/>
      <c r="C10" s="4"/>
      <c r="D10" s="16"/>
      <c r="E10" s="16"/>
      <c r="F10" s="32"/>
      <c r="H10" s="30"/>
      <c r="I10" s="34"/>
      <c r="J10" s="30"/>
      <c r="K10" s="30"/>
      <c r="L10" s="30"/>
      <c r="M10" s="30"/>
      <c r="N10" s="30"/>
      <c r="O10" s="30"/>
    </row>
    <row r="11" spans="1:16" x14ac:dyDescent="0.2">
      <c r="A11" s="23"/>
      <c r="B11" s="9"/>
      <c r="C11" s="13" t="s">
        <v>26</v>
      </c>
      <c r="D11" s="9"/>
      <c r="E11" s="9"/>
      <c r="F11" s="33"/>
      <c r="H11" s="30"/>
      <c r="I11" s="34"/>
      <c r="J11" s="30"/>
      <c r="K11" s="35"/>
      <c r="L11" s="30"/>
      <c r="M11" s="30"/>
      <c r="N11" s="30"/>
      <c r="O11" s="30"/>
    </row>
    <row r="12" spans="1:16" ht="18.75" customHeight="1" x14ac:dyDescent="0.2">
      <c r="A12" s="99">
        <v>3</v>
      </c>
      <c r="B12" s="76" t="str">
        <f>VLOOKUP(A12,'Ranking Sheet '!$A$13:$G$65,2,0)</f>
        <v>ESTU</v>
      </c>
      <c r="C12" s="77" t="str">
        <f>VLOOKUP(A12,'Ranking Sheet '!$A$13:$G$65,3,0)</f>
        <v xml:space="preserve">Estuary Habitat Studies </v>
      </c>
      <c r="D12" s="113">
        <f>VLOOKUP(A12,'Ranking Sheet '!$A$13:$H$65,8,0)</f>
        <v>625</v>
      </c>
      <c r="E12" s="78">
        <f>D12+E9</f>
        <v>17650</v>
      </c>
      <c r="F12" s="79">
        <f>VLOOKUP(A12,'Ranking Sheet '!$A$13:$W$65,22,0)</f>
        <v>0</v>
      </c>
      <c r="G12" s="27"/>
      <c r="H12" s="34"/>
      <c r="I12" s="34"/>
      <c r="J12" s="30"/>
      <c r="K12" s="35"/>
      <c r="L12" s="30"/>
      <c r="M12" s="30"/>
      <c r="N12" s="30"/>
      <c r="O12" s="30"/>
    </row>
    <row r="13" spans="1:16" x14ac:dyDescent="0.2">
      <c r="A13" s="99">
        <v>4</v>
      </c>
      <c r="B13" s="76" t="str">
        <f>VLOOKUP(A13,'Ranking Sheet '!$A$13:$G$65,2,0)</f>
        <v>ESTU</v>
      </c>
      <c r="C13" s="77" t="str">
        <f>VLOOKUP(A13,'Ranking Sheet '!$A$13:$G$65,3,0)</f>
        <v>Avian Predation - Cormorant Management and Monitoring</v>
      </c>
      <c r="D13" s="113">
        <f>VLOOKUP(A13,'Ranking Sheet '!$A$13:$H$65,8,0)</f>
        <v>750</v>
      </c>
      <c r="E13" s="78">
        <f t="shared" ref="E13:E58" si="0">D13+E10</f>
        <v>750</v>
      </c>
      <c r="F13" s="79">
        <f>VLOOKUP(A13,'Ranking Sheet '!$A$13:$W$65,22,0)</f>
        <v>0</v>
      </c>
      <c r="H13" s="34"/>
      <c r="I13" s="34"/>
      <c r="J13" s="30"/>
      <c r="K13" s="30"/>
      <c r="L13" s="30"/>
      <c r="M13" s="30"/>
      <c r="N13" s="30"/>
      <c r="O13" s="30"/>
    </row>
    <row r="14" spans="1:16" x14ac:dyDescent="0.2">
      <c r="A14" s="99">
        <v>5</v>
      </c>
      <c r="B14" s="76" t="str">
        <f>VLOOKUP(A14,'Ranking Sheet '!$A$13:$G$65,2,0)</f>
        <v>JDA</v>
      </c>
      <c r="C14" s="77" t="str">
        <f>VLOOKUP(A14,'Ranking Sheet '!$A$13:$G$65,3,0)</f>
        <v>John Day Avian Wires</v>
      </c>
      <c r="D14" s="113">
        <f>VLOOKUP(A14,'Ranking Sheet '!$A$13:$H$65,8,0)</f>
        <v>0</v>
      </c>
      <c r="E14" s="78">
        <f t="shared" si="0"/>
        <v>0</v>
      </c>
      <c r="F14" s="79">
        <f>VLOOKUP(A14,'Ranking Sheet '!$A$13:$W$65,22,0)</f>
        <v>0</v>
      </c>
      <c r="H14" s="34"/>
      <c r="I14" s="34"/>
      <c r="J14" s="30"/>
      <c r="K14" s="30"/>
      <c r="L14" s="30"/>
      <c r="M14" s="30"/>
      <c r="N14" s="30"/>
      <c r="O14" s="30"/>
    </row>
    <row r="15" spans="1:16" ht="18.75" customHeight="1" x14ac:dyDescent="0.2">
      <c r="A15" s="100">
        <v>6</v>
      </c>
      <c r="B15" s="76" t="str">
        <f>VLOOKUP(A15,'Ranking Sheet '!$A$13:$G$65,2,0)</f>
        <v>JDA</v>
      </c>
      <c r="C15" s="77" t="str">
        <f>VLOOKUP(A15,'Ranking Sheet '!$A$13:$G$65,3,0)</f>
        <v>John Day Adult PIT Detection</v>
      </c>
      <c r="D15" s="113">
        <f>VLOOKUP(A15,'Ranking Sheet '!$A$13:$H$65,8,0)</f>
        <v>0</v>
      </c>
      <c r="E15" s="78">
        <f t="shared" si="0"/>
        <v>17650</v>
      </c>
      <c r="F15" s="79">
        <f>VLOOKUP(A15,'Ranking Sheet '!$A$13:$W$65,22,0)</f>
        <v>0</v>
      </c>
      <c r="H15" s="34"/>
      <c r="I15" s="34"/>
      <c r="J15" s="30"/>
      <c r="K15" s="30"/>
      <c r="L15" s="30"/>
      <c r="M15" s="30"/>
      <c r="N15" s="30"/>
      <c r="O15" s="30"/>
    </row>
    <row r="16" spans="1:16" ht="25.5" x14ac:dyDescent="0.2">
      <c r="A16" s="99">
        <v>7</v>
      </c>
      <c r="B16" s="76" t="str">
        <f>VLOOKUP(A16,'Ranking Sheet '!$A$13:$G$65,2,0)</f>
        <v>TDA</v>
      </c>
      <c r="C16" s="77" t="str">
        <f>VLOOKUP(A16,'Ranking Sheet '!$A$13:$G$65,3,0)</f>
        <v>The Dalles East Fish Ladder Emergency Auxiliary Water Supply</v>
      </c>
      <c r="D16" s="113">
        <f>VLOOKUP(A16,'Ranking Sheet '!$A$13:$H$65,8,0)</f>
        <v>500</v>
      </c>
      <c r="E16" s="78">
        <f t="shared" si="0"/>
        <v>1250</v>
      </c>
      <c r="F16" s="79">
        <f>VLOOKUP(A16,'Ranking Sheet '!$A$13:$W$65,22,0)</f>
        <v>0</v>
      </c>
      <c r="H16" s="34"/>
      <c r="I16" s="34"/>
      <c r="J16" s="30"/>
      <c r="K16" s="30"/>
      <c r="L16" s="30"/>
      <c r="M16" s="30"/>
      <c r="N16" s="30"/>
      <c r="O16" s="30"/>
      <c r="P16" s="5"/>
    </row>
    <row r="17" spans="1:16" x14ac:dyDescent="0.2">
      <c r="A17" s="99">
        <v>8</v>
      </c>
      <c r="B17" s="76" t="str">
        <f>VLOOKUP(A17,'Ranking Sheet '!$A$13:$G$65,2,0)</f>
        <v>SYS</v>
      </c>
      <c r="C17" s="77" t="str">
        <f>VLOOKUP(A17,'Ranking Sheet '!$A$13:$G$65,3,0)</f>
        <v>Lower Columbia River Juvenile Survival Studies</v>
      </c>
      <c r="D17" s="113">
        <f>VLOOKUP(A17,'Ranking Sheet '!$A$13:$H$65,8,0)</f>
        <v>1600</v>
      </c>
      <c r="E17" s="78">
        <f t="shared" si="0"/>
        <v>1600</v>
      </c>
      <c r="F17" s="79">
        <f>VLOOKUP(A17,'Ranking Sheet '!$A$13:$W$65,22,0)</f>
        <v>0</v>
      </c>
      <c r="H17" s="34"/>
      <c r="I17" s="34"/>
      <c r="J17" s="30"/>
      <c r="K17" s="30"/>
      <c r="L17" s="30"/>
      <c r="M17" s="30"/>
      <c r="N17" s="30"/>
      <c r="O17" s="30"/>
      <c r="P17" s="5"/>
    </row>
    <row r="18" spans="1:16" x14ac:dyDescent="0.2">
      <c r="A18" s="99">
        <v>13</v>
      </c>
      <c r="B18" s="76" t="str">
        <f>VLOOKUP(A18,'Ranking Sheet '!$A$13:$G$65,2,0)</f>
        <v>SYS</v>
      </c>
      <c r="C18" s="77" t="str">
        <f>VLOOKUP(A18,'Ranking Sheet '!$A$13:$G$65,3,0)</f>
        <v>FCRPS CRFM Program Management (NWP)</v>
      </c>
      <c r="D18" s="113">
        <f>VLOOKUP(A18,'Ranking Sheet '!$A$13:$H$65,8,0)</f>
        <v>500</v>
      </c>
      <c r="E18" s="78">
        <f t="shared" si="0"/>
        <v>18150</v>
      </c>
      <c r="F18" s="79">
        <f>VLOOKUP(A18,'Ranking Sheet '!$A$13:$W$65,22,0)</f>
        <v>0</v>
      </c>
      <c r="H18" s="34"/>
      <c r="I18" s="34"/>
      <c r="J18" s="30"/>
      <c r="K18" s="30"/>
      <c r="L18" s="30"/>
      <c r="M18" s="30"/>
      <c r="N18" s="30"/>
      <c r="O18" s="30"/>
      <c r="P18" s="5"/>
    </row>
    <row r="19" spans="1:16" ht="25.5" x14ac:dyDescent="0.2">
      <c r="A19" s="99">
        <v>16</v>
      </c>
      <c r="B19" s="76" t="str">
        <f>VLOOKUP(A19,'Ranking Sheet '!$A$13:$G$65,2,0)</f>
        <v>IHR</v>
      </c>
      <c r="C19" s="77" t="str">
        <f>VLOOKUP(A19,'Ranking Sheet '!$A$13:$G$65,3,0)</f>
        <v>Turbine Passage Survival Program - Ice Harbor Test Turbine</v>
      </c>
      <c r="D19" s="113">
        <f>VLOOKUP(A19,'Ranking Sheet '!$A$13:$H$65,8,0)</f>
        <v>100</v>
      </c>
      <c r="E19" s="78">
        <f t="shared" si="0"/>
        <v>1350</v>
      </c>
      <c r="F19" s="79">
        <f>VLOOKUP(A19,'Ranking Sheet '!$A$13:$W$65,22,0)</f>
        <v>0</v>
      </c>
      <c r="H19" s="34"/>
      <c r="I19" s="34"/>
      <c r="J19" s="31"/>
      <c r="K19" s="30"/>
      <c r="L19" s="30"/>
      <c r="M19" s="30"/>
      <c r="N19" s="30"/>
      <c r="O19" s="30"/>
      <c r="P19" s="5"/>
    </row>
    <row r="20" spans="1:16" ht="25.5" x14ac:dyDescent="0.2">
      <c r="A20" s="99">
        <v>17</v>
      </c>
      <c r="B20" s="76" t="str">
        <f>VLOOKUP(A20,'Ranking Sheet '!$A$13:$G$65,2,0)</f>
        <v>LMN</v>
      </c>
      <c r="C20" s="77" t="str">
        <f>VLOOKUP(A20,'Ranking Sheet '!$A$13:$G$65,3,0)</f>
        <v>Lower Monumental Outfall Primary Bypass Pipe Expansion Joint Deficiency Correction</v>
      </c>
      <c r="D20" s="113">
        <f>VLOOKUP(A20,'Ranking Sheet '!$A$13:$H$65,8,0)</f>
        <v>575</v>
      </c>
      <c r="E20" s="78">
        <f t="shared" si="0"/>
        <v>2175</v>
      </c>
      <c r="F20" s="79">
        <f>VLOOKUP(A20,'Ranking Sheet '!$A$13:$W$65,22,0)</f>
        <v>0</v>
      </c>
      <c r="H20" s="34"/>
      <c r="I20" s="34"/>
      <c r="J20" s="30"/>
      <c r="K20" s="30"/>
      <c r="L20" s="30"/>
      <c r="M20" s="30"/>
      <c r="N20" s="30"/>
      <c r="O20" s="30"/>
    </row>
    <row r="21" spans="1:16" x14ac:dyDescent="0.2">
      <c r="A21" s="99">
        <v>18</v>
      </c>
      <c r="B21" s="76" t="str">
        <f>VLOOKUP(A21,'Ranking Sheet '!$A$13:$G$65,2,0)</f>
        <v>LGO</v>
      </c>
      <c r="C21" s="77" t="str">
        <f>VLOOKUP(A21,'Ranking Sheet '!$A$13:$G$65,3,0)</f>
        <v>Little Goose Spillway Weir Boat Barrier</v>
      </c>
      <c r="D21" s="113">
        <f>VLOOKUP(A21,'Ranking Sheet '!$A$13:$H$65,8,0)</f>
        <v>0</v>
      </c>
      <c r="E21" s="78">
        <f t="shared" si="0"/>
        <v>18150</v>
      </c>
      <c r="F21" s="79">
        <f>VLOOKUP(A21,'Ranking Sheet '!$A$13:$W$65,22,0)</f>
        <v>0</v>
      </c>
      <c r="H21" s="34"/>
      <c r="I21" s="34"/>
      <c r="J21" s="36"/>
      <c r="K21" s="36"/>
      <c r="L21" s="30"/>
      <c r="M21" s="30"/>
      <c r="N21" s="30"/>
      <c r="O21" s="30"/>
    </row>
    <row r="22" spans="1:16" x14ac:dyDescent="0.2">
      <c r="A22" s="99">
        <v>19</v>
      </c>
      <c r="B22" s="76" t="str">
        <f>VLOOKUP(A22,'Ranking Sheet '!$A$13:$G$65,2,0)</f>
        <v>LGO</v>
      </c>
      <c r="C22" s="77" t="str">
        <f>VLOOKUP(A22,'Ranking Sheet '!$A$13:$G$65,3,0)</f>
        <v>Little Goose Adult Ladder Temperature Mitigation</v>
      </c>
      <c r="D22" s="113">
        <f>VLOOKUP(A22,'Ranking Sheet '!$A$13:$H$65,8,0)</f>
        <v>100</v>
      </c>
      <c r="E22" s="78">
        <f t="shared" si="0"/>
        <v>1450</v>
      </c>
      <c r="F22" s="79">
        <f>VLOOKUP(A22,'Ranking Sheet '!$A$13:$W$65,22,0)</f>
        <v>0</v>
      </c>
      <c r="H22" s="34"/>
      <c r="I22" s="34"/>
      <c r="J22" s="36"/>
      <c r="K22" s="36"/>
      <c r="L22" s="30"/>
      <c r="M22" s="30"/>
      <c r="N22" s="30"/>
      <c r="O22" s="30"/>
    </row>
    <row r="23" spans="1:16" x14ac:dyDescent="0.2">
      <c r="A23" s="99">
        <v>20</v>
      </c>
      <c r="B23" s="76" t="str">
        <f>VLOOKUP(A23,'Ranking Sheet '!$A$13:$G$65,2,0)</f>
        <v>LGO</v>
      </c>
      <c r="C23" s="77" t="str">
        <f>VLOOKUP(A23,'Ranking Sheet '!$A$13:$G$65,3,0)</f>
        <v xml:space="preserve">Little Goose Spillway Weir  </v>
      </c>
      <c r="D23" s="113">
        <f>VLOOKUP(A23,'Ranking Sheet '!$A$13:$H$65,8,0)</f>
        <v>0</v>
      </c>
      <c r="E23" s="78">
        <f t="shared" si="0"/>
        <v>2175</v>
      </c>
      <c r="F23" s="79">
        <f>VLOOKUP(A23,'Ranking Sheet '!$A$13:$W$65,22,0)</f>
        <v>0</v>
      </c>
      <c r="H23" s="34"/>
      <c r="I23" s="34"/>
      <c r="J23" s="36"/>
      <c r="K23" s="36"/>
      <c r="L23" s="30"/>
      <c r="M23" s="30"/>
      <c r="N23" s="30"/>
      <c r="O23" s="30"/>
    </row>
    <row r="24" spans="1:16" s="28" customFormat="1" x14ac:dyDescent="0.2">
      <c r="A24" s="99">
        <v>21</v>
      </c>
      <c r="B24" s="76" t="str">
        <f>VLOOKUP(A24,'Ranking Sheet '!$A$13:$G$65,2,0)</f>
        <v>LGR</v>
      </c>
      <c r="C24" s="77" t="str">
        <f>VLOOKUP(A24,'Ranking Sheet '!$A$13:$G$65,3,0)</f>
        <v xml:space="preserve">Lower Granite Spillway PIT Detection </v>
      </c>
      <c r="D24" s="113">
        <f>VLOOKUP(A24,'Ranking Sheet '!$A$13:$H$65,8,0)</f>
        <v>500</v>
      </c>
      <c r="E24" s="78">
        <f t="shared" si="0"/>
        <v>18650</v>
      </c>
      <c r="F24" s="79">
        <f>VLOOKUP(A24,'Ranking Sheet '!$A$13:$W$65,22,0)</f>
        <v>0</v>
      </c>
      <c r="G24" s="27"/>
      <c r="H24" s="37"/>
      <c r="I24" s="34"/>
      <c r="J24" s="38"/>
      <c r="K24" s="36"/>
      <c r="L24" s="17"/>
      <c r="M24" s="17"/>
      <c r="N24" s="17"/>
      <c r="O24" s="17"/>
    </row>
    <row r="25" spans="1:16" ht="25.5" x14ac:dyDescent="0.2">
      <c r="A25" s="99">
        <v>22</v>
      </c>
      <c r="B25" s="76" t="str">
        <f>VLOOKUP(A25,'Ranking Sheet '!$A$13:$G$65,2,0)</f>
        <v>LGR</v>
      </c>
      <c r="C25" s="77" t="str">
        <f>VLOOKUP(A25,'Ranking Sheet '!$A$13:$G$65,3,0)</f>
        <v>Lower Granite Spillway PIT Tag Detection - Post Construction Monitoring</v>
      </c>
      <c r="D25" s="113">
        <f>VLOOKUP(A25,'Ranking Sheet '!$A$13:$H$65,8,0)</f>
        <v>15</v>
      </c>
      <c r="E25" s="78">
        <f t="shared" si="0"/>
        <v>1465</v>
      </c>
      <c r="F25" s="79">
        <f>VLOOKUP(A25,'Ranking Sheet '!$A$13:$W$65,22,0)</f>
        <v>0</v>
      </c>
      <c r="H25" s="34"/>
      <c r="I25" s="34"/>
      <c r="J25" s="36"/>
      <c r="K25" s="36"/>
      <c r="L25" s="30"/>
      <c r="M25" s="30"/>
      <c r="N25" s="30"/>
      <c r="O25" s="30"/>
    </row>
    <row r="26" spans="1:16" ht="38.25" x14ac:dyDescent="0.2">
      <c r="A26" s="101">
        <v>23</v>
      </c>
      <c r="B26" s="76" t="str">
        <f>VLOOKUP(A26,'Ranking Sheet '!$A$13:$G$65,2,0)</f>
        <v>LGR</v>
      </c>
      <c r="C26" s="77" t="str">
        <f>VLOOKUP(A26,'Ranking Sheet '!$A$13:$G$65,3,0)</f>
        <v>Lower Granite Juvenile Bypass Facility - Phase 1a (Gatewell to Separator), Phase 1b (Outfall) and Follow-On</v>
      </c>
      <c r="D26" s="113">
        <f>VLOOKUP(A26,'Ranking Sheet '!$A$13:$H$65,8,0)</f>
        <v>3000</v>
      </c>
      <c r="E26" s="78">
        <f t="shared" si="0"/>
        <v>5175</v>
      </c>
      <c r="F26" s="79">
        <f>VLOOKUP(A26,'Ranking Sheet '!$A$13:$W$65,22,0)</f>
        <v>0</v>
      </c>
      <c r="H26" s="34"/>
      <c r="I26" s="34"/>
      <c r="J26" s="36"/>
      <c r="K26" s="36"/>
      <c r="L26" s="30"/>
      <c r="M26" s="30"/>
      <c r="N26" s="30"/>
      <c r="O26" s="30"/>
    </row>
    <row r="27" spans="1:16" x14ac:dyDescent="0.2">
      <c r="A27" s="99">
        <v>27</v>
      </c>
      <c r="B27" s="76" t="str">
        <f>VLOOKUP(A27,'Ranking Sheet '!$A$13:$G$65,2,0)</f>
        <v>LGR</v>
      </c>
      <c r="C27" s="77" t="str">
        <f>VLOOKUP(A27,'Ranking Sheet '!$A$13:$G$65,3,0)</f>
        <v xml:space="preserve">Lower Granite Spillway Weir Boat Barrier </v>
      </c>
      <c r="D27" s="113">
        <f>VLOOKUP(A27,'Ranking Sheet '!$A$13:$H$65,8,0)</f>
        <v>0</v>
      </c>
      <c r="E27" s="78">
        <f t="shared" si="0"/>
        <v>18650</v>
      </c>
      <c r="F27" s="79">
        <f>VLOOKUP(A27,'Ranking Sheet '!$A$13:$W$65,22,0)</f>
        <v>0</v>
      </c>
      <c r="H27" s="34"/>
      <c r="I27" s="34"/>
      <c r="J27" s="36"/>
      <c r="K27" s="36"/>
      <c r="L27" s="30"/>
      <c r="M27" s="30"/>
      <c r="N27" s="30"/>
      <c r="O27" s="30"/>
      <c r="P27" s="5"/>
    </row>
    <row r="28" spans="1:16" ht="25.5" x14ac:dyDescent="0.2">
      <c r="A28" s="99">
        <v>28</v>
      </c>
      <c r="B28" s="76" t="str">
        <f>VLOOKUP(A28,'Ranking Sheet '!$A$13:$G$65,2,0)</f>
        <v>LGR</v>
      </c>
      <c r="C28" s="77" t="str">
        <f>VLOOKUP(A28,'Ranking Sheet '!$A$13:$G$65,3,0)</f>
        <v>Lower Granite Juvenile Passage Performance Verification Monitoring</v>
      </c>
      <c r="D28" s="113">
        <f>VLOOKUP(A28,'Ranking Sheet '!$A$13:$H$65,8,0)</f>
        <v>75</v>
      </c>
      <c r="E28" s="78">
        <f t="shared" si="0"/>
        <v>1540</v>
      </c>
      <c r="F28" s="79">
        <f>VLOOKUP(A28,'Ranking Sheet '!$A$13:$W$65,22,0)</f>
        <v>0</v>
      </c>
      <c r="H28" s="34"/>
      <c r="I28" s="34"/>
      <c r="J28" s="36"/>
      <c r="K28" s="36"/>
      <c r="L28" s="30"/>
      <c r="M28" s="30"/>
      <c r="N28" s="30"/>
      <c r="O28" s="30"/>
      <c r="P28" s="5"/>
    </row>
    <row r="29" spans="1:16" ht="25.5" x14ac:dyDescent="0.2">
      <c r="A29" s="99">
        <v>29</v>
      </c>
      <c r="B29" s="76" t="str">
        <f>VLOOKUP(A29,'Ranking Sheet '!$A$13:$G$65,2,0)</f>
        <v>SYS</v>
      </c>
      <c r="C29" s="77" t="str">
        <f>VLOOKUP(A29,'Ranking Sheet '!$A$13:$G$65,3,0)</f>
        <v>LMO and LWG SOG vs PROG (SR 10-min intake gate closure)</v>
      </c>
      <c r="D29" s="113">
        <f>VLOOKUP(A29,'Ranking Sheet '!$A$13:$H$65,8,0)</f>
        <v>0</v>
      </c>
      <c r="E29" s="78">
        <f t="shared" si="0"/>
        <v>5175</v>
      </c>
      <c r="F29" s="79">
        <f>VLOOKUP(A29,'Ranking Sheet '!$A$13:$W$65,22,0)</f>
        <v>0</v>
      </c>
      <c r="H29" s="34"/>
      <c r="I29" s="34"/>
      <c r="J29" s="36"/>
      <c r="K29" s="36"/>
      <c r="L29" s="30"/>
      <c r="M29" s="30"/>
      <c r="N29" s="30"/>
      <c r="O29" s="30"/>
      <c r="P29" s="5"/>
    </row>
    <row r="30" spans="1:16" x14ac:dyDescent="0.2">
      <c r="A30" s="99">
        <v>30</v>
      </c>
      <c r="B30" s="76" t="str">
        <f>VLOOKUP(A30,'Ranking Sheet '!$A$13:$G$65,2,0)</f>
        <v>SYS</v>
      </c>
      <c r="C30" s="77" t="str">
        <f>VLOOKUP(A30,'Ranking Sheet '!$A$13:$G$65,3,0)</f>
        <v>Snake River Intake Gate Closure</v>
      </c>
      <c r="D30" s="113">
        <f>VLOOKUP(A30,'Ranking Sheet '!$A$13:$H$65,8,0)</f>
        <v>10</v>
      </c>
      <c r="E30" s="78">
        <f t="shared" si="0"/>
        <v>18660</v>
      </c>
      <c r="F30" s="79">
        <f>VLOOKUP(A30,'Ranking Sheet '!$A$13:$W$65,22,0)</f>
        <v>0</v>
      </c>
      <c r="H30" s="34"/>
      <c r="I30" s="34"/>
      <c r="J30" s="36"/>
      <c r="K30" s="36"/>
      <c r="L30" s="30"/>
      <c r="M30" s="30"/>
      <c r="N30" s="30"/>
      <c r="O30" s="30"/>
    </row>
    <row r="31" spans="1:16" x14ac:dyDescent="0.2">
      <c r="A31" s="99">
        <v>33</v>
      </c>
      <c r="B31" s="76" t="str">
        <f>VLOOKUP(A31,'Ranking Sheet '!$A$13:$G$65,2,0)</f>
        <v>SYS</v>
      </c>
      <c r="C31" s="77" t="str">
        <f>VLOOKUP(A31,'Ranking Sheet '!$A$13:$G$65,3,0)</f>
        <v>Columbia River System Operations (CRSO) EIS</v>
      </c>
      <c r="D31" s="113">
        <f>VLOOKUP(A31,'Ranking Sheet '!$A$13:$H$65,8,0)</f>
        <v>7800</v>
      </c>
      <c r="E31" s="78">
        <f t="shared" si="0"/>
        <v>9340</v>
      </c>
      <c r="F31" s="79">
        <f>VLOOKUP(A31,'Ranking Sheet '!$A$13:$W$65,22,0)</f>
        <v>0</v>
      </c>
      <c r="H31" s="34"/>
      <c r="I31" s="34"/>
      <c r="J31" s="36"/>
      <c r="K31" s="36"/>
      <c r="L31" s="30"/>
      <c r="M31" s="30"/>
      <c r="N31" s="30"/>
      <c r="O31" s="30"/>
    </row>
    <row r="32" spans="1:16" x14ac:dyDescent="0.2">
      <c r="A32" s="99">
        <v>34</v>
      </c>
      <c r="B32" s="76" t="str">
        <f>VLOOKUP(A32,'Ranking Sheet '!$A$13:$G$65,2,0)</f>
        <v>SYS</v>
      </c>
      <c r="C32" s="77" t="str">
        <f>VLOOKUP(A32,'Ranking Sheet '!$A$13:$G$65,3,0)</f>
        <v>Snake River Fall Chinook System Survival Study</v>
      </c>
      <c r="D32" s="113">
        <f>VLOOKUP(A32,'Ranking Sheet '!$A$13:$H$65,8,0)</f>
        <v>35</v>
      </c>
      <c r="E32" s="78">
        <f t="shared" si="0"/>
        <v>5210</v>
      </c>
      <c r="F32" s="79">
        <f>VLOOKUP(A32,'Ranking Sheet '!$A$13:$W$65,22,0)</f>
        <v>0</v>
      </c>
      <c r="H32" s="34"/>
      <c r="I32" s="34"/>
      <c r="J32" s="36"/>
      <c r="K32" s="36"/>
      <c r="L32" s="30"/>
      <c r="M32" s="30"/>
      <c r="N32" s="30"/>
      <c r="O32" s="30"/>
    </row>
    <row r="33" spans="1:15" ht="25.5" x14ac:dyDescent="0.2">
      <c r="A33" s="99">
        <v>35</v>
      </c>
      <c r="B33" s="76" t="str">
        <f>VLOOKUP(A33,'Ranking Sheet '!$A$13:$G$65,2,0)</f>
        <v>SYS</v>
      </c>
      <c r="C33" s="77" t="str">
        <f>VLOOKUP(A33,'Ranking Sheet '!$A$13:$G$65,3,0)</f>
        <v>FCRPS CRFM Program Management and COP Updates (NWW)</v>
      </c>
      <c r="D33" s="113">
        <f>VLOOKUP(A33,'Ranking Sheet '!$A$13:$H$65,8,0)</f>
        <v>400</v>
      </c>
      <c r="E33" s="78">
        <f t="shared" si="0"/>
        <v>19060</v>
      </c>
      <c r="F33" s="79">
        <f>VLOOKUP(A33,'Ranking Sheet '!$A$13:$W$65,22,0)</f>
        <v>0</v>
      </c>
      <c r="H33" s="34"/>
      <c r="I33" s="34"/>
      <c r="J33" s="36"/>
      <c r="K33" s="36"/>
      <c r="L33" s="30"/>
      <c r="M33" s="30"/>
      <c r="N33" s="30"/>
      <c r="O33" s="30"/>
    </row>
    <row r="34" spans="1:15" x14ac:dyDescent="0.2">
      <c r="A34" s="99">
        <v>40</v>
      </c>
      <c r="B34" s="76" t="str">
        <f>VLOOKUP(A34,'Ranking Sheet '!$A$13:$G$65,2,0)</f>
        <v>SYS</v>
      </c>
      <c r="C34" s="77" t="str">
        <f>VLOOKUP(A34,'Ranking Sheet '!$A$13:$G$65,3,0)</f>
        <v>Sheepy Lake Caspian Tern Island</v>
      </c>
      <c r="D34" s="113">
        <f>VLOOKUP(A34,'Ranking Sheet '!$A$13:$H$65,8,0)</f>
        <v>0</v>
      </c>
      <c r="E34" s="78">
        <f t="shared" si="0"/>
        <v>9340</v>
      </c>
      <c r="F34" s="79">
        <f>VLOOKUP(A34,'Ranking Sheet '!$A$13:$W$65,22,0)</f>
        <v>0</v>
      </c>
      <c r="H34" s="34"/>
      <c r="I34" s="34"/>
      <c r="J34" s="36"/>
      <c r="K34" s="36"/>
      <c r="L34" s="30"/>
      <c r="M34" s="30"/>
      <c r="N34" s="30"/>
      <c r="O34" s="30"/>
    </row>
    <row r="35" spans="1:15" x14ac:dyDescent="0.2">
      <c r="A35" s="99">
        <v>43</v>
      </c>
      <c r="B35" s="76" t="str">
        <f>VLOOKUP(A35,'Ranking Sheet '!$A$13:$G$65,2,0)</f>
        <v xml:space="preserve">BON </v>
      </c>
      <c r="C35" s="77" t="str">
        <f>VLOOKUP(A35,'Ranking Sheet '!$A$13:$G$65,3,0)</f>
        <v>Bonneville Powerhouse 2 Fish Guidance Efficiency</v>
      </c>
      <c r="D35" s="113">
        <f>VLOOKUP(A35,'Ranking Sheet '!$A$13:$H$65,8,0)</f>
        <v>150</v>
      </c>
      <c r="E35" s="78">
        <f t="shared" si="0"/>
        <v>5360</v>
      </c>
      <c r="F35" s="79">
        <f>VLOOKUP(A35,'Ranking Sheet '!$A$13:$W$65,22,0)</f>
        <v>0</v>
      </c>
      <c r="H35" s="34"/>
      <c r="I35" s="34"/>
      <c r="J35" s="36"/>
      <c r="K35" s="36"/>
      <c r="L35" s="30"/>
      <c r="M35" s="30"/>
      <c r="N35" s="30"/>
      <c r="O35" s="30"/>
    </row>
    <row r="36" spans="1:15" ht="25.5" x14ac:dyDescent="0.2">
      <c r="A36" s="99">
        <v>44</v>
      </c>
      <c r="B36" s="76" t="str">
        <f>VLOOKUP(A36,'Ranking Sheet '!$A$13:$G$65,2,0)</f>
        <v>BON</v>
      </c>
      <c r="C36" s="77" t="str">
        <f>VLOOKUP(A36,'Ranking Sheet '!$A$13:$G$65,3,0)</f>
        <v>Bonneville Powerhouse 2 Floating Orifice Gates/Bulkheads</v>
      </c>
      <c r="D36" s="113">
        <f>VLOOKUP(A36,'Ranking Sheet '!$A$13:$H$65,8,0)</f>
        <v>10</v>
      </c>
      <c r="E36" s="78">
        <f t="shared" si="0"/>
        <v>19070</v>
      </c>
      <c r="F36" s="79">
        <f>VLOOKUP(A36,'Ranking Sheet '!$A$13:$W$65,22,0)</f>
        <v>0</v>
      </c>
      <c r="H36" s="34"/>
      <c r="I36" s="34"/>
      <c r="J36" s="36"/>
      <c r="K36" s="36"/>
      <c r="L36" s="30"/>
      <c r="M36" s="30"/>
      <c r="N36" s="30"/>
      <c r="O36" s="30"/>
    </row>
    <row r="37" spans="1:15" ht="25.5" x14ac:dyDescent="0.2">
      <c r="A37" s="99">
        <v>45</v>
      </c>
      <c r="B37" s="76" t="str">
        <f>VLOOKUP(A37,'Ranking Sheet '!$A$13:$G$65,2,0)</f>
        <v>SYS</v>
      </c>
      <c r="C37" s="77" t="str">
        <f>VLOOKUP(A37,'Ranking Sheet '!$A$13:$G$65,3,0)</f>
        <v>Caspian Tern Management Plan (Avian Predation Monitoring)</v>
      </c>
      <c r="D37" s="113">
        <f>VLOOKUP(A37,'Ranking Sheet '!$A$13:$H$65,8,0)</f>
        <v>0</v>
      </c>
      <c r="E37" s="78">
        <f t="shared" si="0"/>
        <v>9340</v>
      </c>
      <c r="F37" s="79">
        <f>VLOOKUP(A37,'Ranking Sheet '!$A$13:$W$65,22,0)</f>
        <v>0</v>
      </c>
      <c r="G37" s="27"/>
      <c r="H37" s="34"/>
      <c r="I37" s="34"/>
      <c r="J37" s="36"/>
      <c r="K37" s="36"/>
      <c r="L37" s="30"/>
      <c r="M37" s="30"/>
      <c r="N37" s="30"/>
      <c r="O37" s="30"/>
    </row>
    <row r="38" spans="1:15" ht="25.5" x14ac:dyDescent="0.2">
      <c r="A38" s="99">
        <v>47</v>
      </c>
      <c r="B38" s="76" t="str">
        <f>VLOOKUP(A38,'Ranking Sheet '!$A$13:$G$65,2,0)</f>
        <v>LWG</v>
      </c>
      <c r="C38" s="77" t="str">
        <f>VLOOKUP(A38,'Ranking Sheet '!$A$13:$G$65,3,0)</f>
        <v>Lower Granite Adult Ladder Temperature Mitigation: Post-Construction Monitoring</v>
      </c>
      <c r="D38" s="113">
        <f>VLOOKUP(A38,'Ranking Sheet '!$A$13:$H$65,8,0)</f>
        <v>0</v>
      </c>
      <c r="E38" s="78">
        <f t="shared" si="0"/>
        <v>5360</v>
      </c>
      <c r="F38" s="79">
        <f>VLOOKUP(A38,'Ranking Sheet '!$A$13:$W$65,22,0)</f>
        <v>0</v>
      </c>
      <c r="G38" s="27"/>
      <c r="H38" s="34"/>
      <c r="I38" s="34"/>
      <c r="J38" s="36"/>
      <c r="K38" s="36"/>
      <c r="L38" s="30"/>
      <c r="M38" s="30"/>
      <c r="N38" s="30"/>
      <c r="O38" s="30"/>
    </row>
    <row r="39" spans="1:15" x14ac:dyDescent="0.2">
      <c r="A39" s="99">
        <v>48</v>
      </c>
      <c r="B39" s="76" t="str">
        <f>VLOOKUP(A39,'Ranking Sheet '!$A$13:$G$65,2,0)</f>
        <v>SYS</v>
      </c>
      <c r="C39" s="77" t="str">
        <f>VLOOKUP(A39,'Ranking Sheet '!$A$13:$G$65,3,0)</f>
        <v>AMIP Spill Test</v>
      </c>
      <c r="D39" s="113">
        <f>VLOOKUP(A39,'Ranking Sheet '!$A$13:$H$65,8,0)</f>
        <v>0</v>
      </c>
      <c r="E39" s="78">
        <f t="shared" si="0"/>
        <v>19070</v>
      </c>
      <c r="F39" s="79">
        <f>VLOOKUP(A39,'Ranking Sheet '!$A$13:$W$65,22,0)</f>
        <v>0</v>
      </c>
      <c r="G39" s="27"/>
      <c r="H39" s="34"/>
      <c r="I39" s="34"/>
      <c r="J39" s="36"/>
      <c r="K39" s="36"/>
      <c r="L39" s="30"/>
      <c r="M39" s="30"/>
      <c r="N39" s="30"/>
      <c r="O39" s="30"/>
    </row>
    <row r="40" spans="1:15" ht="25.5" x14ac:dyDescent="0.2">
      <c r="A40" s="99" t="s">
        <v>55</v>
      </c>
      <c r="B40" s="76" t="str">
        <f>VLOOKUP(A40,'Ranking Sheet '!$A$13:$G$65,2,0)</f>
        <v>LGR</v>
      </c>
      <c r="C40" s="77" t="str">
        <f>VLOOKUP(A40,'Ranking Sheet '!$A$13:$G$65,3,0)</f>
        <v xml:space="preserve">Lower Granite Juvenile Passage Performance Verification Monitoring </v>
      </c>
      <c r="D40" s="113">
        <f>VLOOKUP(A40,'Ranking Sheet '!$A$13:$H$65,8,0)</f>
        <v>100</v>
      </c>
      <c r="E40" s="78">
        <f t="shared" si="0"/>
        <v>9440</v>
      </c>
      <c r="F40" s="79">
        <f>VLOOKUP(A40,'Ranking Sheet '!$A$13:$W$65,22,0)</f>
        <v>0</v>
      </c>
      <c r="H40" s="34"/>
      <c r="I40" s="34"/>
      <c r="J40" s="36"/>
      <c r="K40" s="36"/>
      <c r="L40" s="30"/>
      <c r="M40" s="30"/>
      <c r="N40" s="30"/>
      <c r="O40" s="30"/>
    </row>
    <row r="41" spans="1:15" ht="25.5" x14ac:dyDescent="0.2">
      <c r="A41" s="99">
        <v>37</v>
      </c>
      <c r="B41" s="76" t="str">
        <f>VLOOKUP(A41,'Ranking Sheet '!$A$13:$G$65,2,0)</f>
        <v>SYS</v>
      </c>
      <c r="C41" s="77" t="str">
        <f>VLOOKUP(A41,'Ranking Sheet '!$A$13:$G$65,3,0)</f>
        <v>Smolt Susceptibility to Avian Predation Post-Bonneville (Placeholder)</v>
      </c>
      <c r="D41" s="113">
        <f>VLOOKUP(A41,'Ranking Sheet '!$A$13:$H$65,8,0)</f>
        <v>0</v>
      </c>
      <c r="E41" s="78">
        <f t="shared" si="0"/>
        <v>5360</v>
      </c>
      <c r="F41" s="79">
        <f>VLOOKUP(A41,'Ranking Sheet '!$A$13:$W$65,22,0)</f>
        <v>0</v>
      </c>
      <c r="H41" s="34"/>
      <c r="I41" s="34"/>
      <c r="J41" s="36"/>
      <c r="K41" s="30"/>
      <c r="L41" s="30"/>
      <c r="M41" s="30"/>
      <c r="N41" s="30"/>
      <c r="O41" s="30"/>
    </row>
    <row r="42" spans="1:15" x14ac:dyDescent="0.2">
      <c r="A42" s="99">
        <v>42</v>
      </c>
      <c r="B42" s="76" t="str">
        <f>VLOOKUP(A42,'Ranking Sheet '!$A$13:$G$65,2,0)</f>
        <v>SYS</v>
      </c>
      <c r="C42" s="77" t="str">
        <f>VLOOKUP(A42,'Ranking Sheet '!$A$13:$G$65,3,0)</f>
        <v>FCRPS Spill to Gas Cap - Adult and Juvenile Studies</v>
      </c>
      <c r="D42" s="113">
        <f>VLOOKUP(A42,'Ranking Sheet '!$A$13:$H$65,8,0)</f>
        <v>11300</v>
      </c>
      <c r="E42" s="78">
        <f t="shared" si="0"/>
        <v>30370</v>
      </c>
      <c r="F42" s="79">
        <f>VLOOKUP(A42,'Ranking Sheet '!$A$13:$W$65,22,0)</f>
        <v>0</v>
      </c>
      <c r="H42" s="34"/>
      <c r="I42" s="34"/>
      <c r="J42" s="36"/>
      <c r="K42" s="30"/>
      <c r="L42" s="30"/>
      <c r="M42" s="30"/>
      <c r="N42" s="30"/>
      <c r="O42" s="30"/>
    </row>
    <row r="43" spans="1:15" x14ac:dyDescent="0.2">
      <c r="A43" s="99">
        <v>36</v>
      </c>
      <c r="B43" s="76" t="str">
        <f>VLOOKUP(A43,'Ranking Sheet '!$A$13:$G$65,2,0)</f>
        <v>SYS</v>
      </c>
      <c r="C43" s="77" t="str">
        <f>VLOOKUP(A43,'Ranking Sheet '!$A$13:$G$65,3,0)</f>
        <v>FCRPS Spill to the Gas Cap - Spill Pattern Development</v>
      </c>
      <c r="D43" s="113">
        <f>VLOOKUP(A43,'Ranking Sheet '!$A$13:$H$65,8,0)</f>
        <v>0</v>
      </c>
      <c r="E43" s="78">
        <f t="shared" si="0"/>
        <v>9440</v>
      </c>
      <c r="F43" s="79">
        <f>VLOOKUP(A43,'Ranking Sheet '!$A$13:$W$65,22,0)</f>
        <v>0</v>
      </c>
      <c r="H43" s="34"/>
      <c r="I43" s="34"/>
      <c r="J43" s="36"/>
      <c r="K43" s="30"/>
      <c r="L43" s="30"/>
      <c r="M43" s="30"/>
      <c r="N43" s="30"/>
      <c r="O43" s="30"/>
    </row>
    <row r="44" spans="1:15" x14ac:dyDescent="0.2">
      <c r="A44" s="99">
        <v>49</v>
      </c>
      <c r="B44" s="76" t="str">
        <f>VLOOKUP(A44,'Ranking Sheet '!$A$13:$G$65,2,0)</f>
        <v>BON</v>
      </c>
      <c r="C44" s="77" t="str">
        <f>VLOOKUP(A44,'Ranking Sheet '!$A$13:$G$65,3,0)</f>
        <v>Bonneville PIT Detection</v>
      </c>
      <c r="D44" s="113">
        <f>VLOOKUP(A44,'Ranking Sheet '!$A$13:$H$65,8,0)</f>
        <v>160</v>
      </c>
      <c r="E44" s="78">
        <f t="shared" si="0"/>
        <v>5520</v>
      </c>
      <c r="F44" s="79">
        <f>VLOOKUP(A44,'Ranking Sheet '!$A$13:$W$65,22,0)</f>
        <v>0</v>
      </c>
      <c r="H44" s="34"/>
      <c r="I44" s="34"/>
      <c r="J44" s="36"/>
      <c r="K44" s="30"/>
      <c r="L44" s="30"/>
      <c r="M44" s="30"/>
      <c r="N44" s="30"/>
      <c r="O44" s="30"/>
    </row>
    <row r="45" spans="1:15" x14ac:dyDescent="0.2">
      <c r="A45" s="99">
        <v>31</v>
      </c>
      <c r="B45" s="76" t="str">
        <f>VLOOKUP(A45,'Ranking Sheet '!$A$13:$G$65,2,0)</f>
        <v>SYS</v>
      </c>
      <c r="C45" s="77" t="str">
        <f>VLOOKUP(A45,'Ranking Sheet '!$A$13:$G$65,3,0)</f>
        <v>Snake River Adult Sockeye Passage Initiatives</v>
      </c>
      <c r="D45" s="113">
        <f>VLOOKUP(A45,'Ranking Sheet '!$A$13:$H$65,8,0)</f>
        <v>275</v>
      </c>
      <c r="E45" s="78">
        <f t="shared" si="0"/>
        <v>30645</v>
      </c>
      <c r="F45" s="79">
        <f>VLOOKUP(A45,'Ranking Sheet '!$A$13:$W$65,22,0)</f>
        <v>0</v>
      </c>
      <c r="H45" s="34"/>
      <c r="I45" s="34"/>
      <c r="J45" s="36"/>
      <c r="K45" s="30"/>
      <c r="L45" s="30"/>
      <c r="M45" s="30"/>
      <c r="N45" s="30"/>
      <c r="O45" s="30"/>
    </row>
    <row r="46" spans="1:15" x14ac:dyDescent="0.2">
      <c r="A46" s="99">
        <v>32</v>
      </c>
      <c r="B46" s="76" t="str">
        <f>VLOOKUP(A46,'Ranking Sheet '!$A$13:$G$65,2,0)</f>
        <v>SYS</v>
      </c>
      <c r="C46" s="77" t="str">
        <f>VLOOKUP(A46,'Ranking Sheet '!$A$13:$G$65,3,0)</f>
        <v>Inland Avian Predation</v>
      </c>
      <c r="D46" s="113">
        <f>VLOOKUP(A46,'Ranking Sheet '!$A$13:$H$65,8,0)</f>
        <v>150</v>
      </c>
      <c r="E46" s="78">
        <f t="shared" si="0"/>
        <v>9590</v>
      </c>
      <c r="F46" s="79">
        <f>VLOOKUP(A46,'Ranking Sheet '!$A$13:$W$65,22,0)</f>
        <v>0</v>
      </c>
      <c r="H46" s="34"/>
      <c r="I46" s="34"/>
      <c r="J46" s="36"/>
      <c r="K46" s="30"/>
      <c r="L46" s="30"/>
      <c r="M46" s="30"/>
      <c r="N46" s="30"/>
      <c r="O46" s="30"/>
    </row>
    <row r="47" spans="1:15" x14ac:dyDescent="0.2">
      <c r="A47" s="99">
        <v>38</v>
      </c>
      <c r="B47" s="76" t="str">
        <f>VLOOKUP(A47,'Ranking Sheet '!$A$13:$G$65,2,0)</f>
        <v>SYS</v>
      </c>
      <c r="C47" s="77" t="str">
        <f>VLOOKUP(A47,'Ranking Sheet '!$A$13:$G$65,3,0)</f>
        <v>Insert title (Placeholder)</v>
      </c>
      <c r="D47" s="113">
        <f>VLOOKUP(A47,'Ranking Sheet '!$A$13:$H$65,8,0)</f>
        <v>0</v>
      </c>
      <c r="E47" s="78">
        <f t="shared" si="0"/>
        <v>5520</v>
      </c>
      <c r="F47" s="79">
        <f>VLOOKUP(A47,'Ranking Sheet '!$A$13:$W$65,22,0)</f>
        <v>0</v>
      </c>
      <c r="H47" s="34"/>
      <c r="I47" s="34"/>
      <c r="J47" s="36"/>
      <c r="K47" s="30"/>
      <c r="L47" s="30"/>
      <c r="M47" s="30"/>
      <c r="N47" s="30"/>
      <c r="O47" s="30"/>
    </row>
    <row r="48" spans="1:15" x14ac:dyDescent="0.2">
      <c r="A48" s="99">
        <v>9</v>
      </c>
      <c r="B48" s="76" t="str">
        <f>VLOOKUP(A48,'Ranking Sheet '!$A$13:$G$65,2,0)</f>
        <v>SYS</v>
      </c>
      <c r="C48" s="77" t="str">
        <f>VLOOKUP(A48,'Ranking Sheet '!$A$13:$G$65,3,0)</f>
        <v>Avian Island PIT Detection</v>
      </c>
      <c r="D48" s="113">
        <f>VLOOKUP(A48,'Ranking Sheet '!$A$13:$H$65,8,0)</f>
        <v>200</v>
      </c>
      <c r="E48" s="78">
        <f t="shared" si="0"/>
        <v>30845</v>
      </c>
      <c r="F48" s="79">
        <f>VLOOKUP(A48,'Ranking Sheet '!$A$13:$W$65,22,0)</f>
        <v>0</v>
      </c>
      <c r="H48" s="34"/>
      <c r="I48" s="34"/>
      <c r="J48" s="36"/>
      <c r="K48" s="30"/>
      <c r="L48" s="30"/>
      <c r="M48" s="30"/>
      <c r="N48" s="30"/>
      <c r="O48" s="30"/>
    </row>
    <row r="49" spans="1:15" ht="25.5" x14ac:dyDescent="0.2">
      <c r="A49" s="99">
        <v>12</v>
      </c>
      <c r="B49" s="76" t="str">
        <f>VLOOKUP(A49,'Ranking Sheet '!$A$13:$G$65,2,0)</f>
        <v>BON/JDA/TDA</v>
      </c>
      <c r="C49" s="77" t="str">
        <f>VLOOKUP(A49,'Ranking Sheet '!$A$13:$G$65,3,0)</f>
        <v>Reservoir Temperature Monitoring at Lower Columbia River Dams</v>
      </c>
      <c r="D49" s="113">
        <f>VLOOKUP(A49,'Ranking Sheet '!$A$13:$H$65,8,0)</f>
        <v>50</v>
      </c>
      <c r="E49" s="78">
        <f t="shared" si="0"/>
        <v>9640</v>
      </c>
      <c r="F49" s="79">
        <f>VLOOKUP(A49,'Ranking Sheet '!$A$13:$W$65,22,0)</f>
        <v>0</v>
      </c>
      <c r="H49" s="34"/>
      <c r="I49" s="34"/>
      <c r="J49" s="36"/>
      <c r="K49" s="30"/>
      <c r="L49" s="30"/>
      <c r="M49" s="30"/>
      <c r="N49" s="30"/>
      <c r="O49" s="30"/>
    </row>
    <row r="50" spans="1:15" ht="25.5" x14ac:dyDescent="0.2">
      <c r="A50" s="99">
        <v>46</v>
      </c>
      <c r="B50" s="76" t="str">
        <f>VLOOKUP(A50,'Ranking Sheet '!$A$13:$G$65,2,0)</f>
        <v>LGO</v>
      </c>
      <c r="C50" s="77" t="str">
        <f>VLOOKUP(A50,'Ranking Sheet '!$A$13:$G$65,3,0)</f>
        <v>Little Goose Adult Ladder Temperature Mitigation: Post-Construction Monitoring</v>
      </c>
      <c r="D50" s="113">
        <f>VLOOKUP(A50,'Ranking Sheet '!$A$13:$H$65,8,0)</f>
        <v>0</v>
      </c>
      <c r="E50" s="78">
        <f t="shared" si="0"/>
        <v>5520</v>
      </c>
      <c r="F50" s="79">
        <f>VLOOKUP(A50,'Ranking Sheet '!$A$13:$W$65,22,0)</f>
        <v>0</v>
      </c>
      <c r="H50" s="34"/>
      <c r="I50" s="34"/>
      <c r="J50" s="36"/>
      <c r="K50" s="30"/>
      <c r="L50" s="30"/>
      <c r="M50" s="30"/>
      <c r="N50" s="30"/>
      <c r="O50" s="30"/>
    </row>
    <row r="51" spans="1:15" x14ac:dyDescent="0.2">
      <c r="A51" s="99">
        <v>10</v>
      </c>
      <c r="B51" s="76" t="str">
        <f>VLOOKUP(A51,'Ranking Sheet '!$A$13:$G$65,2,0)</f>
        <v>SYS</v>
      </c>
      <c r="C51" s="77" t="str">
        <f>VLOOKUP(A51,'Ranking Sheet '!$A$13:$G$65,3,0)</f>
        <v>Turbine Survival Program</v>
      </c>
      <c r="D51" s="113">
        <f>VLOOKUP(A51,'Ranking Sheet '!$A$13:$H$65,8,0)</f>
        <v>0</v>
      </c>
      <c r="E51" s="78">
        <f t="shared" si="0"/>
        <v>30845</v>
      </c>
      <c r="F51" s="79">
        <f>VLOOKUP(A51,'Ranking Sheet '!$A$13:$W$65,22,0)</f>
        <v>0</v>
      </c>
      <c r="H51" s="34"/>
      <c r="I51" s="34"/>
      <c r="J51" s="36"/>
      <c r="K51" s="30"/>
      <c r="L51" s="30"/>
      <c r="M51" s="30"/>
      <c r="N51" s="30"/>
      <c r="O51" s="30"/>
    </row>
    <row r="52" spans="1:15" ht="25.5" x14ac:dyDescent="0.2">
      <c r="A52" s="99">
        <v>14</v>
      </c>
      <c r="B52" s="76" t="str">
        <f>VLOOKUP(A52,'Ranking Sheet '!$A$13:$G$65,2,0)</f>
        <v>MCN</v>
      </c>
      <c r="C52" s="77" t="str">
        <f>VLOOKUP(A52,'Ranking Sheet '!$A$13:$G$65,3,0)</f>
        <v>McNary Avian Water Cannon Deficiency Correction and Avian Wire Design Feasibility Report</v>
      </c>
      <c r="D52" s="113">
        <f>VLOOKUP(A52,'Ranking Sheet '!$A$13:$H$65,8,0)</f>
        <v>100</v>
      </c>
      <c r="E52" s="78">
        <f t="shared" si="0"/>
        <v>9740</v>
      </c>
      <c r="F52" s="79">
        <f>VLOOKUP(A52,'Ranking Sheet '!$A$13:$W$65,22,0)</f>
        <v>0</v>
      </c>
      <c r="H52" s="34"/>
      <c r="I52" s="34"/>
      <c r="J52" s="36"/>
      <c r="K52" s="30"/>
      <c r="L52" s="30"/>
      <c r="M52" s="30"/>
      <c r="N52" s="30"/>
      <c r="O52" s="30"/>
    </row>
    <row r="53" spans="1:15" ht="25.5" x14ac:dyDescent="0.2">
      <c r="A53" s="99">
        <v>39</v>
      </c>
      <c r="B53" s="76" t="str">
        <f>VLOOKUP(A53,'Ranking Sheet '!$A$13:$G$65,2,0)</f>
        <v>TDA</v>
      </c>
      <c r="C53" s="77" t="str">
        <f>VLOOKUP(A53,'Ranking Sheet '!$A$13:$G$65,3,0)</f>
        <v>The Dalles Sluiceway PIT Detection Feasibility Evaluation (Placeholder)</v>
      </c>
      <c r="D53" s="113">
        <f>VLOOKUP(A53,'Ranking Sheet '!$A$13:$H$65,8,0)</f>
        <v>0</v>
      </c>
      <c r="E53" s="78">
        <f t="shared" si="0"/>
        <v>5520</v>
      </c>
      <c r="F53" s="79">
        <f>VLOOKUP(A53,'Ranking Sheet '!$A$13:$W$65,22,0)</f>
        <v>0</v>
      </c>
      <c r="H53" s="34"/>
      <c r="I53" s="34"/>
      <c r="J53" s="36"/>
      <c r="K53" s="30"/>
      <c r="L53" s="30"/>
      <c r="M53" s="30"/>
      <c r="N53" s="30"/>
      <c r="O53" s="30"/>
    </row>
    <row r="54" spans="1:15" x14ac:dyDescent="0.2">
      <c r="A54" s="99">
        <v>41</v>
      </c>
      <c r="B54" s="76" t="str">
        <f>VLOOKUP(A54,'Ranking Sheet '!$A$13:$G$65,2,0)</f>
        <v>SYS</v>
      </c>
      <c r="C54" s="77" t="str">
        <f>VLOOKUP(A54,'Ranking Sheet '!$A$13:$G$65,3,0)</f>
        <v>Insert title (Placeholder)</v>
      </c>
      <c r="D54" s="113">
        <f>VLOOKUP(A54,'Ranking Sheet '!$A$13:$H$65,8,0)</f>
        <v>0</v>
      </c>
      <c r="E54" s="78">
        <f t="shared" si="0"/>
        <v>30845</v>
      </c>
      <c r="F54" s="79">
        <f>VLOOKUP(A54,'Ranking Sheet '!$A$13:$W$65,22,0)</f>
        <v>0</v>
      </c>
      <c r="H54" s="34"/>
      <c r="I54" s="34"/>
      <c r="J54" s="36"/>
      <c r="K54" s="30"/>
      <c r="L54" s="30"/>
      <c r="M54" s="30"/>
      <c r="N54" s="30"/>
      <c r="O54" s="30"/>
    </row>
    <row r="55" spans="1:15" x14ac:dyDescent="0.2">
      <c r="A55" s="99">
        <v>26</v>
      </c>
      <c r="B55" s="76" t="str">
        <f>VLOOKUP(A55,'Ranking Sheet '!$A$13:$G$65,2,0)</f>
        <v>LGR</v>
      </c>
      <c r="C55" s="77" t="str">
        <f>VLOOKUP(A55,'Ranking Sheet '!$A$13:$G$65,3,0)</f>
        <v>Lower Granite Surface Passage Modifications</v>
      </c>
      <c r="D55" s="113">
        <f>VLOOKUP(A55,'Ranking Sheet '!$A$13:$H$65,8,0)</f>
        <v>500</v>
      </c>
      <c r="E55" s="78">
        <f t="shared" si="0"/>
        <v>10240</v>
      </c>
      <c r="F55" s="79">
        <f>VLOOKUP(A55,'Ranking Sheet '!$A$13:$W$65,22,0)</f>
        <v>0</v>
      </c>
      <c r="H55" s="34"/>
      <c r="I55" s="34"/>
      <c r="J55" s="30"/>
      <c r="K55" s="30"/>
      <c r="L55" s="30"/>
      <c r="M55" s="30"/>
      <c r="N55" s="30"/>
      <c r="O55" s="30"/>
    </row>
    <row r="56" spans="1:15" x14ac:dyDescent="0.2">
      <c r="A56" s="99">
        <v>15</v>
      </c>
      <c r="B56" s="76" t="str">
        <f>VLOOKUP(A56,'Ranking Sheet '!$A$13:$G$65,2,0)</f>
        <v>MCN</v>
      </c>
      <c r="C56" s="77" t="str">
        <f>VLOOKUP(A56,'Ranking Sheet '!$A$13:$G$65,3,0)</f>
        <v>McNary Top Spill Weir (TSW) Permanence</v>
      </c>
      <c r="D56" s="113">
        <f>VLOOKUP(A56,'Ranking Sheet '!$A$13:$H$65,8,0)</f>
        <v>2500</v>
      </c>
      <c r="E56" s="78">
        <f t="shared" si="0"/>
        <v>8020</v>
      </c>
      <c r="F56" s="79">
        <f>VLOOKUP(A56,'Ranking Sheet '!$A$13:$W$65,22,0)</f>
        <v>0</v>
      </c>
      <c r="H56" s="30"/>
      <c r="I56" s="34"/>
      <c r="J56" s="30"/>
      <c r="K56" s="30"/>
      <c r="L56" s="30"/>
      <c r="M56" s="30"/>
      <c r="N56" s="30"/>
      <c r="O56" s="30"/>
    </row>
    <row r="57" spans="1:15" x14ac:dyDescent="0.2">
      <c r="A57" s="99">
        <v>11</v>
      </c>
      <c r="B57" s="76" t="str">
        <f>VLOOKUP(A57,'Ranking Sheet '!$A$13:$G$65,2,0)</f>
        <v>JDA</v>
      </c>
      <c r="C57" s="77" t="str">
        <f>VLOOKUP(A57,'Ranking Sheet '!$A$13:$G$65,3,0)</f>
        <v>John Day Mitigation</v>
      </c>
      <c r="D57" s="113">
        <f>VLOOKUP(A57,'Ranking Sheet '!$A$13:$H$65,8,0)</f>
        <v>436</v>
      </c>
      <c r="E57" s="78">
        <f t="shared" si="0"/>
        <v>31281</v>
      </c>
      <c r="F57" s="79">
        <f>VLOOKUP(A57,'Ranking Sheet '!$A$13:$W$65,22,0)</f>
        <v>0</v>
      </c>
    </row>
    <row r="58" spans="1:15" x14ac:dyDescent="0.2">
      <c r="A58" s="99">
        <v>50</v>
      </c>
      <c r="B58" s="76" t="str">
        <f>VLOOKUP(A58,'Ranking Sheet '!$A$13:$G$65,2,0)</f>
        <v>LGR</v>
      </c>
      <c r="C58" s="77" t="str">
        <f>VLOOKUP(A58,'Ranking Sheet '!$A$13:$G$65,3,0)</f>
        <v>Lower Granite JBS Upgrade Post Construction Evaluation</v>
      </c>
      <c r="D58" s="113">
        <f>VLOOKUP(A58,'Ranking Sheet '!$A$13:$H$65,8,0)</f>
        <v>0</v>
      </c>
      <c r="E58" s="78">
        <f t="shared" si="0"/>
        <v>10240</v>
      </c>
      <c r="F58" s="79">
        <f>VLOOKUP(A58,'Ranking Sheet '!$A$13:$W$65,22,0)</f>
        <v>0</v>
      </c>
    </row>
  </sheetData>
  <sortState ref="A13:G58">
    <sortCondition descending="1" ref="F13:F58"/>
  </sortState>
  <mergeCells count="1">
    <mergeCell ref="B7:E7"/>
  </mergeCells>
  <pageMargins left="0.7" right="0.7" top="0.5" bottom="0.5" header="0.3" footer="0.3"/>
  <pageSetup paperSize="1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Ranking Sheet </vt:lpstr>
      <vt:lpstr>Ranked Order</vt:lpstr>
      <vt:lpstr>'Ranked Order'!Print_Titles</vt:lpstr>
      <vt:lpstr>'Ranking Sheet '!Print_Titles</vt:lpstr>
    </vt:vector>
  </TitlesOfParts>
  <Company>USACE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G4PMMRRC</dc:creator>
  <cp:lastModifiedBy>Ian Chane</cp:lastModifiedBy>
  <cp:lastPrinted>2018-01-31T19:21:32Z</cp:lastPrinted>
  <dcterms:created xsi:type="dcterms:W3CDTF">2010-12-09T16:31:56Z</dcterms:created>
  <dcterms:modified xsi:type="dcterms:W3CDTF">2018-04-18T22:10:14Z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